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PRORAČUN 2025\OBJAVLJENA VERZIJA\"/>
    </mc:Choice>
  </mc:AlternateContent>
  <xr:revisionPtr revIDLastSave="0" documentId="13_ncr:1_{9D4FCE79-B52A-416A-A7A8-8C88F748B48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a" sheetId="1" r:id="rId1"/>
    <sheet name="Opći dio" sheetId="2" r:id="rId2"/>
    <sheet name="Posebni dio" sheetId="3" r:id="rId3"/>
    <sheet name="Ekonomska klasifikacija" sheetId="4" r:id="rId4"/>
    <sheet name="Funkcijska klasifikacij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3" l="1"/>
  <c r="H106" i="3"/>
  <c r="F106" i="3"/>
  <c r="G176" i="3"/>
  <c r="H176" i="3"/>
  <c r="F176" i="3"/>
  <c r="H22" i="1"/>
  <c r="G24" i="1"/>
  <c r="F457" i="3"/>
  <c r="H506" i="3"/>
  <c r="G506" i="3"/>
  <c r="G498" i="3"/>
  <c r="H498" i="3"/>
  <c r="G499" i="3"/>
  <c r="H499" i="3"/>
  <c r="G501" i="3"/>
  <c r="H501" i="3"/>
  <c r="G503" i="3"/>
  <c r="H503" i="3"/>
  <c r="G504" i="3"/>
  <c r="H504" i="3"/>
  <c r="F499" i="3"/>
  <c r="F504" i="3"/>
  <c r="F503" i="3"/>
  <c r="F501" i="3"/>
  <c r="F498" i="3"/>
  <c r="F24" i="1" l="1"/>
  <c r="G20" i="2"/>
  <c r="H20" i="2"/>
  <c r="G17" i="2"/>
  <c r="H17" i="2"/>
  <c r="G13" i="2"/>
  <c r="H13" i="2"/>
  <c r="G9" i="2"/>
  <c r="G8" i="2" s="1"/>
  <c r="G48" i="2"/>
  <c r="H48" i="2"/>
  <c r="G49" i="2"/>
  <c r="H49" i="2"/>
  <c r="G50" i="2"/>
  <c r="H50" i="2"/>
  <c r="G51" i="2"/>
  <c r="H51" i="2"/>
  <c r="G46" i="2"/>
  <c r="H46" i="2"/>
  <c r="G43" i="2"/>
  <c r="H43" i="2"/>
  <c r="G44" i="2"/>
  <c r="H44" i="2"/>
  <c r="G41" i="2"/>
  <c r="H41" i="2"/>
  <c r="G36" i="2"/>
  <c r="H36" i="2"/>
  <c r="G37" i="2"/>
  <c r="H37" i="2"/>
  <c r="G38" i="2"/>
  <c r="H38" i="2"/>
  <c r="G39" i="2"/>
  <c r="H39" i="2"/>
  <c r="G32" i="2"/>
  <c r="H32" i="2"/>
  <c r="G33" i="2"/>
  <c r="H33" i="2"/>
  <c r="G34" i="2"/>
  <c r="H34" i="2"/>
  <c r="G14" i="4"/>
  <c r="H14" i="4"/>
  <c r="G15" i="4"/>
  <c r="H15" i="4"/>
  <c r="G16" i="4"/>
  <c r="H16" i="4"/>
  <c r="G17" i="4"/>
  <c r="H17" i="4"/>
  <c r="G18" i="4"/>
  <c r="H18" i="4"/>
  <c r="G19" i="4"/>
  <c r="H19" i="4"/>
  <c r="G22" i="4"/>
  <c r="H22" i="4"/>
  <c r="G23" i="4"/>
  <c r="H23" i="4"/>
  <c r="G57" i="2"/>
  <c r="H57" i="2"/>
  <c r="G58" i="2"/>
  <c r="H58" i="2"/>
  <c r="G60" i="2"/>
  <c r="H60" i="2"/>
  <c r="G62" i="2"/>
  <c r="H62" i="2"/>
  <c r="F44" i="2"/>
  <c r="F60" i="2"/>
  <c r="F15" i="1"/>
  <c r="F14" i="1"/>
  <c r="F13" i="1"/>
  <c r="G230" i="3"/>
  <c r="H230" i="3"/>
  <c r="F15" i="4"/>
  <c r="F230" i="3"/>
  <c r="G254" i="3"/>
  <c r="H254" i="3"/>
  <c r="H253" i="3" s="1"/>
  <c r="L253" i="3" s="1"/>
  <c r="F254" i="3"/>
  <c r="F253" i="3" s="1"/>
  <c r="F151" i="3"/>
  <c r="E38" i="2"/>
  <c r="F38" i="2"/>
  <c r="E253" i="3"/>
  <c r="G253" i="3"/>
  <c r="D253" i="3"/>
  <c r="I253" i="3" s="1"/>
  <c r="E254" i="3"/>
  <c r="I254" i="3" s="1"/>
  <c r="D254" i="3"/>
  <c r="G256" i="3"/>
  <c r="K256" i="3" s="1"/>
  <c r="H256" i="3"/>
  <c r="F256" i="3"/>
  <c r="J256" i="3" s="1"/>
  <c r="E257" i="3"/>
  <c r="I257" i="3" s="1"/>
  <c r="F257" i="3"/>
  <c r="D257" i="3"/>
  <c r="E258" i="3"/>
  <c r="I258" i="3" s="1"/>
  <c r="F258" i="3"/>
  <c r="G258" i="3"/>
  <c r="G257" i="3" s="1"/>
  <c r="H258" i="3"/>
  <c r="H257" i="3" s="1"/>
  <c r="D258" i="3"/>
  <c r="L259" i="3"/>
  <c r="K259" i="3"/>
  <c r="J259" i="3"/>
  <c r="I259" i="3"/>
  <c r="J258" i="3"/>
  <c r="J257" i="3"/>
  <c r="I256" i="3"/>
  <c r="L255" i="3"/>
  <c r="K255" i="3"/>
  <c r="J255" i="3"/>
  <c r="I255" i="3"/>
  <c r="D178" i="3"/>
  <c r="E178" i="3"/>
  <c r="G178" i="3"/>
  <c r="F178" i="3"/>
  <c r="G177" i="3"/>
  <c r="L182" i="3"/>
  <c r="L181" i="3" s="1"/>
  <c r="K182" i="3"/>
  <c r="K181" i="3" s="1"/>
  <c r="E181" i="3"/>
  <c r="F181" i="3"/>
  <c r="G181" i="3"/>
  <c r="H181" i="3"/>
  <c r="D181" i="3"/>
  <c r="F340" i="3"/>
  <c r="D340" i="3"/>
  <c r="E340" i="3"/>
  <c r="E41" i="3"/>
  <c r="F41" i="3"/>
  <c r="G41" i="3"/>
  <c r="H41" i="3"/>
  <c r="E36" i="3"/>
  <c r="F36" i="3"/>
  <c r="E32" i="3"/>
  <c r="F32" i="3"/>
  <c r="L297" i="3"/>
  <c r="K297" i="3"/>
  <c r="J297" i="3"/>
  <c r="I297" i="3"/>
  <c r="L296" i="3"/>
  <c r="K296" i="3"/>
  <c r="J296" i="3"/>
  <c r="I296" i="3"/>
  <c r="H295" i="3"/>
  <c r="G295" i="3"/>
  <c r="G294" i="3" s="1"/>
  <c r="F295" i="3"/>
  <c r="E295" i="3"/>
  <c r="D295" i="3"/>
  <c r="D294" i="3" s="1"/>
  <c r="D292" i="3" s="1"/>
  <c r="D291" i="3" s="1"/>
  <c r="L293" i="3"/>
  <c r="K293" i="3"/>
  <c r="J293" i="3"/>
  <c r="I293" i="3"/>
  <c r="I301" i="3"/>
  <c r="J301" i="3"/>
  <c r="K301" i="3"/>
  <c r="L301" i="3"/>
  <c r="I302" i="3"/>
  <c r="J302" i="3"/>
  <c r="K302" i="3"/>
  <c r="L302" i="3"/>
  <c r="D304" i="3"/>
  <c r="D303" i="3" s="1"/>
  <c r="D300" i="3" s="1"/>
  <c r="D299" i="3" s="1"/>
  <c r="E304" i="3"/>
  <c r="E303" i="3" s="1"/>
  <c r="F304" i="3"/>
  <c r="F303" i="3" s="1"/>
  <c r="F300" i="3" s="1"/>
  <c r="G304" i="3"/>
  <c r="G303" i="3" s="1"/>
  <c r="H304" i="3"/>
  <c r="H303" i="3" s="1"/>
  <c r="H300" i="3" s="1"/>
  <c r="D61" i="2"/>
  <c r="F62" i="2"/>
  <c r="E7" i="4"/>
  <c r="G229" i="3"/>
  <c r="H229" i="3" s="1"/>
  <c r="E201" i="3"/>
  <c r="E200" i="3" s="1"/>
  <c r="E197" i="3" s="1"/>
  <c r="F201" i="3"/>
  <c r="H201" i="3"/>
  <c r="D201" i="3"/>
  <c r="H19" i="2"/>
  <c r="H18" i="2"/>
  <c r="G12" i="2"/>
  <c r="H12" i="2" s="1"/>
  <c r="G11" i="2"/>
  <c r="H11" i="2" s="1"/>
  <c r="H10" i="2"/>
  <c r="H9" i="2" s="1"/>
  <c r="G15" i="2"/>
  <c r="H15" i="2" s="1"/>
  <c r="G19" i="2"/>
  <c r="G18" i="2"/>
  <c r="G23" i="2"/>
  <c r="H23" i="2" s="1"/>
  <c r="G22" i="2"/>
  <c r="H22" i="2" s="1"/>
  <c r="G21" i="2"/>
  <c r="H21" i="2" s="1"/>
  <c r="E62" i="2"/>
  <c r="E61" i="2" s="1"/>
  <c r="E60" i="2"/>
  <c r="E59" i="2"/>
  <c r="E58" i="2"/>
  <c r="E57" i="2"/>
  <c r="E51" i="2"/>
  <c r="E50" i="2"/>
  <c r="E49" i="2"/>
  <c r="E48" i="2"/>
  <c r="E46" i="2"/>
  <c r="E45" i="2" s="1"/>
  <c r="E43" i="2"/>
  <c r="E42" i="2" s="1"/>
  <c r="E41" i="2"/>
  <c r="E40" i="2" s="1"/>
  <c r="E39" i="2"/>
  <c r="E37" i="2"/>
  <c r="E36" i="2"/>
  <c r="E34" i="2"/>
  <c r="E33" i="2"/>
  <c r="E32" i="2"/>
  <c r="E26" i="2"/>
  <c r="E25" i="2"/>
  <c r="E20" i="2"/>
  <c r="E17" i="2"/>
  <c r="E13" i="2"/>
  <c r="E9" i="2"/>
  <c r="E8" i="2" s="1"/>
  <c r="E471" i="3"/>
  <c r="E470" i="3" s="1"/>
  <c r="E469" i="3" s="1"/>
  <c r="E468" i="3" s="1"/>
  <c r="E467" i="3" s="1"/>
  <c r="E466" i="3" s="1"/>
  <c r="E465" i="3" s="1"/>
  <c r="E461" i="3"/>
  <c r="E457" i="3"/>
  <c r="E450" i="3"/>
  <c r="E449" i="3" s="1"/>
  <c r="E444" i="3"/>
  <c r="E443" i="3" s="1"/>
  <c r="E442" i="3" s="1"/>
  <c r="E441" i="3" s="1"/>
  <c r="E440" i="3" s="1"/>
  <c r="E438" i="3"/>
  <c r="E437" i="3" s="1"/>
  <c r="E436" i="3" s="1"/>
  <c r="E435" i="3" s="1"/>
  <c r="E434" i="3" s="1"/>
  <c r="E432" i="3"/>
  <c r="E431" i="3" s="1"/>
  <c r="E430" i="3" s="1"/>
  <c r="E429" i="3" s="1"/>
  <c r="E428" i="3" s="1"/>
  <c r="E426" i="3"/>
  <c r="E424" i="3"/>
  <c r="E415" i="3"/>
  <c r="E414" i="3" s="1"/>
  <c r="E413" i="3" s="1"/>
  <c r="E412" i="3" s="1"/>
  <c r="E411" i="3" s="1"/>
  <c r="E409" i="3"/>
  <c r="E406" i="3"/>
  <c r="E405" i="3" s="1"/>
  <c r="E403" i="3" s="1"/>
  <c r="E400" i="3"/>
  <c r="E399" i="3" s="1"/>
  <c r="E398" i="3" s="1"/>
  <c r="E397" i="3" s="1"/>
  <c r="E396" i="3" s="1"/>
  <c r="E394" i="3"/>
  <c r="E393" i="3" s="1"/>
  <c r="E390" i="3" s="1"/>
  <c r="E387" i="3"/>
  <c r="E386" i="3" s="1"/>
  <c r="E385" i="3" s="1"/>
  <c r="E384" i="3" s="1"/>
  <c r="E383" i="3" s="1"/>
  <c r="E381" i="3"/>
  <c r="E380" i="3" s="1"/>
  <c r="E379" i="3" s="1"/>
  <c r="E378" i="3" s="1"/>
  <c r="E377" i="3" s="1"/>
  <c r="E374" i="3"/>
  <c r="E372" i="3"/>
  <c r="E364" i="3"/>
  <c r="E363" i="3" s="1"/>
  <c r="E360" i="3" s="1"/>
  <c r="E359" i="3" s="1"/>
  <c r="E361" i="3" s="1"/>
  <c r="E357" i="3"/>
  <c r="E355" i="3"/>
  <c r="E347" i="3"/>
  <c r="E346" i="3" s="1"/>
  <c r="E345" i="3" s="1"/>
  <c r="E344" i="3" s="1"/>
  <c r="E343" i="3" s="1"/>
  <c r="E339" i="3" s="1"/>
  <c r="E333" i="3"/>
  <c r="E332" i="3" s="1"/>
  <c r="E331" i="3" s="1"/>
  <c r="E330" i="3" s="1"/>
  <c r="E329" i="3" s="1"/>
  <c r="E327" i="3"/>
  <c r="E326" i="3" s="1"/>
  <c r="E325" i="3" s="1"/>
  <c r="E324" i="3" s="1"/>
  <c r="E323" i="3" s="1"/>
  <c r="E321" i="3"/>
  <c r="E320" i="3" s="1"/>
  <c r="E319" i="3" s="1"/>
  <c r="E318" i="3" s="1"/>
  <c r="E317" i="3" s="1"/>
  <c r="E313" i="3"/>
  <c r="E311" i="3"/>
  <c r="E288" i="3"/>
  <c r="E287" i="3" s="1"/>
  <c r="E285" i="3" s="1"/>
  <c r="E284" i="3" s="1"/>
  <c r="E281" i="3"/>
  <c r="E280" i="3" s="1"/>
  <c r="E277" i="3" s="1"/>
  <c r="E276" i="3" s="1"/>
  <c r="E274" i="3"/>
  <c r="E271" i="3" s="1"/>
  <c r="E270" i="3" s="1"/>
  <c r="E272" i="3"/>
  <c r="E266" i="3"/>
  <c r="E265" i="3" s="1"/>
  <c r="E251" i="3"/>
  <c r="E250" i="3" s="1"/>
  <c r="E246" i="3" s="1"/>
  <c r="E245" i="3" s="1"/>
  <c r="E243" i="3"/>
  <c r="E242" i="3" s="1"/>
  <c r="E239" i="3" s="1"/>
  <c r="E235" i="3"/>
  <c r="E234" i="3" s="1"/>
  <c r="E228" i="3"/>
  <c r="E225" i="3"/>
  <c r="E224" i="3" s="1"/>
  <c r="E223" i="3" s="1"/>
  <c r="E216" i="3"/>
  <c r="E213" i="3"/>
  <c r="E210" i="3"/>
  <c r="E209" i="3" s="1"/>
  <c r="E192" i="3"/>
  <c r="E191" i="3" s="1"/>
  <c r="E189" i="3"/>
  <c r="E188" i="3" s="1"/>
  <c r="E171" i="3"/>
  <c r="E168" i="3"/>
  <c r="E159" i="3"/>
  <c r="E158" i="3" s="1"/>
  <c r="E153" i="3" s="1"/>
  <c r="E148" i="3"/>
  <c r="E147" i="3" s="1"/>
  <c r="E141" i="3"/>
  <c r="E140" i="3" s="1"/>
  <c r="E139" i="3" s="1"/>
  <c r="E138" i="3" s="1"/>
  <c r="E135" i="3"/>
  <c r="E134" i="3" s="1"/>
  <c r="E132" i="3"/>
  <c r="E131" i="3" s="1"/>
  <c r="E125" i="3"/>
  <c r="E124" i="3" s="1"/>
  <c r="E121" i="3" s="1"/>
  <c r="E120" i="3" s="1"/>
  <c r="E117" i="3"/>
  <c r="E116" i="3" s="1"/>
  <c r="E110" i="3"/>
  <c r="E109" i="3" s="1"/>
  <c r="E99" i="3"/>
  <c r="E97" i="3"/>
  <c r="E88" i="3"/>
  <c r="E87" i="3" s="1"/>
  <c r="E81" i="3"/>
  <c r="E80" i="3" s="1"/>
  <c r="E76" i="3"/>
  <c r="E72" i="3"/>
  <c r="E64" i="3"/>
  <c r="E63" i="3" s="1"/>
  <c r="E62" i="3" s="1"/>
  <c r="E58" i="3"/>
  <c r="E57" i="3" s="1"/>
  <c r="E53" i="3"/>
  <c r="E52" i="3" s="1"/>
  <c r="E47" i="3"/>
  <c r="E46" i="3" s="1"/>
  <c r="E45" i="3" s="1"/>
  <c r="E44" i="3" s="1"/>
  <c r="E43" i="3" s="1"/>
  <c r="E23" i="3"/>
  <c r="E22" i="3" s="1"/>
  <c r="E21" i="3" s="1"/>
  <c r="E20" i="3" s="1"/>
  <c r="E19" i="3" s="1"/>
  <c r="E18" i="3" s="1"/>
  <c r="E15" i="3"/>
  <c r="E14" i="3" s="1"/>
  <c r="E13" i="3" s="1"/>
  <c r="E12" i="3" s="1"/>
  <c r="E11" i="3" s="1"/>
  <c r="E10" i="3" s="1"/>
  <c r="L254" i="3" l="1"/>
  <c r="K253" i="3"/>
  <c r="J254" i="3"/>
  <c r="K254" i="3"/>
  <c r="J253" i="3"/>
  <c r="L256" i="3"/>
  <c r="K257" i="3"/>
  <c r="L257" i="3"/>
  <c r="K258" i="3"/>
  <c r="L258" i="3"/>
  <c r="I295" i="3"/>
  <c r="E50" i="3"/>
  <c r="E49" i="3" s="1"/>
  <c r="D177" i="3"/>
  <c r="F177" i="3"/>
  <c r="L304" i="3"/>
  <c r="E96" i="3"/>
  <c r="E93" i="3" s="1"/>
  <c r="E92" i="3" s="1"/>
  <c r="E94" i="3" s="1"/>
  <c r="E9" i="3"/>
  <c r="E177" i="3"/>
  <c r="E174" i="3" s="1"/>
  <c r="E173" i="3" s="1"/>
  <c r="L295" i="3"/>
  <c r="K304" i="3"/>
  <c r="E184" i="3"/>
  <c r="E22" i="4"/>
  <c r="E51" i="3"/>
  <c r="E212" i="3"/>
  <c r="E206" i="3" s="1"/>
  <c r="E205" i="3" s="1"/>
  <c r="E204" i="3" s="1"/>
  <c r="J304" i="3"/>
  <c r="J295" i="3"/>
  <c r="E31" i="2"/>
  <c r="K295" i="3"/>
  <c r="E19" i="4"/>
  <c r="E294" i="3"/>
  <c r="I294" i="3" s="1"/>
  <c r="I303" i="3"/>
  <c r="E71" i="3"/>
  <c r="E67" i="3" s="1"/>
  <c r="E66" i="3" s="1"/>
  <c r="E68" i="3" s="1"/>
  <c r="J303" i="3"/>
  <c r="F294" i="3"/>
  <c r="I304" i="3"/>
  <c r="K303" i="3"/>
  <c r="H294" i="3"/>
  <c r="G292" i="3"/>
  <c r="G300" i="3"/>
  <c r="H299" i="3"/>
  <c r="L303" i="3"/>
  <c r="E300" i="3"/>
  <c r="F299" i="3"/>
  <c r="E310" i="3"/>
  <c r="E307" i="3" s="1"/>
  <c r="E306" i="3" s="1"/>
  <c r="E308" i="3" s="1"/>
  <c r="E423" i="3"/>
  <c r="E420" i="3" s="1"/>
  <c r="E419" i="3" s="1"/>
  <c r="E56" i="2"/>
  <c r="E53" i="2" s="1"/>
  <c r="E8" i="3"/>
  <c r="E104" i="3"/>
  <c r="E105" i="3"/>
  <c r="E108" i="3"/>
  <c r="E47" i="2"/>
  <c r="E167" i="3"/>
  <c r="E166" i="3" s="1"/>
  <c r="E447" i="3"/>
  <c r="E446" i="3" s="1"/>
  <c r="E448" i="3"/>
  <c r="E456" i="3"/>
  <c r="E453" i="3" s="1"/>
  <c r="E452" i="3" s="1"/>
  <c r="E454" i="3" s="1"/>
  <c r="E35" i="2"/>
  <c r="E354" i="3"/>
  <c r="E352" i="3" s="1"/>
  <c r="E351" i="3" s="1"/>
  <c r="E350" i="3" s="1"/>
  <c r="E349" i="3" s="1"/>
  <c r="E31" i="3"/>
  <c r="E29" i="3" s="1"/>
  <c r="E129" i="3"/>
  <c r="E128" i="3" s="1"/>
  <c r="E371" i="3"/>
  <c r="E370" i="3" s="1"/>
  <c r="E391" i="3"/>
  <c r="E389" i="3"/>
  <c r="E233" i="3"/>
  <c r="E232" i="3"/>
  <c r="E231" i="3" s="1"/>
  <c r="E152" i="3"/>
  <c r="E156" i="3"/>
  <c r="E241" i="3"/>
  <c r="E238" i="3"/>
  <c r="E337" i="3"/>
  <c r="E336" i="3"/>
  <c r="E335" i="3" s="1"/>
  <c r="E187" i="3"/>
  <c r="E183" i="3"/>
  <c r="E115" i="3"/>
  <c r="E114" i="3"/>
  <c r="E113" i="3" s="1"/>
  <c r="E199" i="3"/>
  <c r="E196" i="3"/>
  <c r="E195" i="3" s="1"/>
  <c r="E86" i="3"/>
  <c r="E85" i="3"/>
  <c r="E84" i="3" s="1"/>
  <c r="E146" i="3"/>
  <c r="E145" i="3"/>
  <c r="E144" i="3" s="1"/>
  <c r="E264" i="3"/>
  <c r="E263" i="3"/>
  <c r="E262" i="3" s="1"/>
  <c r="E279" i="3"/>
  <c r="E269" i="3"/>
  <c r="E268" i="3" s="1"/>
  <c r="E137" i="3"/>
  <c r="E61" i="3"/>
  <c r="E60" i="3" s="1"/>
  <c r="E221" i="3"/>
  <c r="E220" i="3" s="1"/>
  <c r="E219" i="3" s="1"/>
  <c r="E402" i="3"/>
  <c r="E207" i="3" l="1"/>
  <c r="E30" i="2"/>
  <c r="E292" i="3"/>
  <c r="E291" i="3" s="1"/>
  <c r="E316" i="3"/>
  <c r="E315" i="3" s="1"/>
  <c r="E28" i="3"/>
  <c r="E27" i="3" s="1"/>
  <c r="E26" i="3" s="1"/>
  <c r="J294" i="3"/>
  <c r="F292" i="3"/>
  <c r="K292" i="3" s="1"/>
  <c r="E418" i="3"/>
  <c r="E417" i="3" s="1"/>
  <c r="G291" i="3"/>
  <c r="K294" i="3"/>
  <c r="L294" i="3"/>
  <c r="H292" i="3"/>
  <c r="E299" i="3"/>
  <c r="J299" i="3" s="1"/>
  <c r="I300" i="3"/>
  <c r="K300" i="3"/>
  <c r="G299" i="3"/>
  <c r="J300" i="3"/>
  <c r="L300" i="3"/>
  <c r="E369" i="3"/>
  <c r="E368" i="3" s="1"/>
  <c r="E164" i="3"/>
  <c r="E163" i="3" s="1"/>
  <c r="E151" i="3" s="1"/>
  <c r="E367" i="3"/>
  <c r="E366" i="3" s="1"/>
  <c r="E103" i="3"/>
  <c r="E230" i="3"/>
  <c r="E218" i="3" s="1"/>
  <c r="I292" i="3" l="1"/>
  <c r="E102" i="3"/>
  <c r="I291" i="3"/>
  <c r="E261" i="3"/>
  <c r="E30" i="3"/>
  <c r="L292" i="3"/>
  <c r="H291" i="3"/>
  <c r="L291" i="3" s="1"/>
  <c r="J292" i="3"/>
  <c r="F291" i="3"/>
  <c r="J291" i="3" s="1"/>
  <c r="K299" i="3"/>
  <c r="L299" i="3"/>
  <c r="E298" i="3"/>
  <c r="E260" i="3" s="1"/>
  <c r="I299" i="3"/>
  <c r="E25" i="3" l="1"/>
  <c r="K291" i="3"/>
  <c r="E7" i="3" l="1"/>
  <c r="E24" i="1" l="1"/>
  <c r="I21" i="4"/>
  <c r="E20" i="1"/>
  <c r="F213" i="3" l="1"/>
  <c r="D213" i="3"/>
  <c r="I20" i="1" l="1"/>
  <c r="H20" i="1"/>
  <c r="G20" i="1"/>
  <c r="F20" i="1"/>
  <c r="G34" i="3"/>
  <c r="H34" i="3" s="1"/>
  <c r="G35" i="3"/>
  <c r="H35" i="3" s="1"/>
  <c r="G33" i="3"/>
  <c r="H33" i="3" l="1"/>
  <c r="H32" i="3" s="1"/>
  <c r="G32" i="3"/>
  <c r="G27" i="2"/>
  <c r="H27" i="2" s="1"/>
  <c r="F32" i="2"/>
  <c r="F33" i="2"/>
  <c r="F34" i="2"/>
  <c r="F36" i="2"/>
  <c r="F41" i="2"/>
  <c r="F40" i="2" s="1"/>
  <c r="F43" i="2"/>
  <c r="F42" i="2" s="1"/>
  <c r="F46" i="2"/>
  <c r="F45" i="2" s="1"/>
  <c r="F49" i="2"/>
  <c r="F50" i="2"/>
  <c r="F13" i="2"/>
  <c r="F17" i="2"/>
  <c r="F20" i="2"/>
  <c r="F37" i="2"/>
  <c r="F39" i="2"/>
  <c r="F48" i="2"/>
  <c r="F51" i="2"/>
  <c r="F57" i="2"/>
  <c r="F58" i="2"/>
  <c r="F59" i="2"/>
  <c r="F61" i="2"/>
  <c r="D19" i="5"/>
  <c r="D76" i="3"/>
  <c r="F56" i="2" l="1"/>
  <c r="F53" i="2" s="1"/>
  <c r="F47" i="2"/>
  <c r="I61" i="2" l="1"/>
  <c r="I57" i="2"/>
  <c r="H19" i="5"/>
  <c r="L19" i="5" s="1"/>
  <c r="G19" i="5"/>
  <c r="K19" i="5" s="1"/>
  <c r="F19" i="5"/>
  <c r="I19" i="5"/>
  <c r="J498" i="3"/>
  <c r="K498" i="3"/>
  <c r="L498" i="3"/>
  <c r="L499" i="3"/>
  <c r="J500" i="3"/>
  <c r="K500" i="3"/>
  <c r="L500" i="3"/>
  <c r="J501" i="3"/>
  <c r="K501" i="3"/>
  <c r="L501" i="3"/>
  <c r="J502" i="3"/>
  <c r="J503" i="3"/>
  <c r="K503" i="3"/>
  <c r="L503" i="3"/>
  <c r="J505" i="3"/>
  <c r="J506" i="3"/>
  <c r="K506" i="3"/>
  <c r="L506" i="3"/>
  <c r="G59" i="2"/>
  <c r="H59" i="2"/>
  <c r="G381" i="3"/>
  <c r="G380" i="3" s="1"/>
  <c r="G379" i="3" s="1"/>
  <c r="G378" i="3" s="1"/>
  <c r="G377" i="3" s="1"/>
  <c r="G16" i="3"/>
  <c r="H16" i="3" s="1"/>
  <c r="L16" i="3" s="1"/>
  <c r="G17" i="3"/>
  <c r="K17" i="3" s="1"/>
  <c r="G23" i="3"/>
  <c r="G37" i="3"/>
  <c r="L39" i="3"/>
  <c r="G48" i="3"/>
  <c r="G54" i="3"/>
  <c r="K54" i="3" s="1"/>
  <c r="L55" i="3"/>
  <c r="G58" i="3"/>
  <c r="L74" i="3"/>
  <c r="K75" i="3"/>
  <c r="G78" i="3"/>
  <c r="H78" i="3" s="1"/>
  <c r="G79" i="3"/>
  <c r="K79" i="3" s="1"/>
  <c r="G82" i="3"/>
  <c r="G81" i="3" s="1"/>
  <c r="G89" i="3"/>
  <c r="H89" i="3" s="1"/>
  <c r="G91" i="3"/>
  <c r="H91" i="3" s="1"/>
  <c r="G97" i="3"/>
  <c r="G100" i="3"/>
  <c r="K100" i="3" s="1"/>
  <c r="K101" i="3"/>
  <c r="G112" i="3"/>
  <c r="H112" i="3" s="1"/>
  <c r="G118" i="3"/>
  <c r="G119" i="3"/>
  <c r="H119" i="3" s="1"/>
  <c r="L119" i="3" s="1"/>
  <c r="G126" i="3"/>
  <c r="G127" i="3"/>
  <c r="K127" i="3" s="1"/>
  <c r="K133" i="3"/>
  <c r="G136" i="3"/>
  <c r="G135" i="3" s="1"/>
  <c r="G142" i="3"/>
  <c r="K142" i="3" s="1"/>
  <c r="G143" i="3"/>
  <c r="H143" i="3" s="1"/>
  <c r="G149" i="3"/>
  <c r="G150" i="3"/>
  <c r="H150" i="3" s="1"/>
  <c r="L150" i="3" s="1"/>
  <c r="K160" i="3"/>
  <c r="G161" i="3"/>
  <c r="H161" i="3" s="1"/>
  <c r="L161" i="3" s="1"/>
  <c r="G162" i="3"/>
  <c r="H162" i="3" s="1"/>
  <c r="G169" i="3"/>
  <c r="H169" i="3" s="1"/>
  <c r="G170" i="3"/>
  <c r="K170" i="3" s="1"/>
  <c r="G172" i="3"/>
  <c r="G171" i="3" s="1"/>
  <c r="K179" i="3"/>
  <c r="H180" i="3"/>
  <c r="G189" i="3"/>
  <c r="K193" i="3"/>
  <c r="K194" i="3"/>
  <c r="G211" i="3"/>
  <c r="G210" i="3" s="1"/>
  <c r="G209" i="3" s="1"/>
  <c r="G214" i="3"/>
  <c r="G213" i="3" s="1"/>
  <c r="G217" i="3"/>
  <c r="G216" i="3" s="1"/>
  <c r="G226" i="3"/>
  <c r="K226" i="3" s="1"/>
  <c r="G227" i="3"/>
  <c r="H227" i="3" s="1"/>
  <c r="L227" i="3" s="1"/>
  <c r="G236" i="3"/>
  <c r="G237" i="3"/>
  <c r="K237" i="3" s="1"/>
  <c r="G244" i="3"/>
  <c r="H244" i="3" s="1"/>
  <c r="L244" i="3" s="1"/>
  <c r="K252" i="3"/>
  <c r="G272" i="3"/>
  <c r="G274" i="3"/>
  <c r="K282" i="3"/>
  <c r="G283" i="3"/>
  <c r="H283" i="3" s="1"/>
  <c r="L283" i="3" s="1"/>
  <c r="G288" i="3"/>
  <c r="G312" i="3"/>
  <c r="H312" i="3" s="1"/>
  <c r="H311" i="3" s="1"/>
  <c r="G314" i="3"/>
  <c r="G313" i="3" s="1"/>
  <c r="G322" i="3"/>
  <c r="K322" i="3" s="1"/>
  <c r="G328" i="3"/>
  <c r="G327" i="3" s="1"/>
  <c r="G326" i="3" s="1"/>
  <c r="G325" i="3" s="1"/>
  <c r="G324" i="3" s="1"/>
  <c r="G323" i="3" s="1"/>
  <c r="G334" i="3"/>
  <c r="K334" i="3" s="1"/>
  <c r="G342" i="3"/>
  <c r="G348" i="3"/>
  <c r="G347" i="3" s="1"/>
  <c r="G346" i="3" s="1"/>
  <c r="G345" i="3" s="1"/>
  <c r="G344" i="3" s="1"/>
  <c r="G343" i="3" s="1"/>
  <c r="G358" i="3"/>
  <c r="G357" i="3" s="1"/>
  <c r="G365" i="3"/>
  <c r="G364" i="3" s="1"/>
  <c r="G363" i="3" s="1"/>
  <c r="G372" i="3"/>
  <c r="G375" i="3"/>
  <c r="G374" i="3" s="1"/>
  <c r="G388" i="3"/>
  <c r="G387" i="3" s="1"/>
  <c r="G386" i="3" s="1"/>
  <c r="G385" i="3" s="1"/>
  <c r="G384" i="3" s="1"/>
  <c r="G383" i="3" s="1"/>
  <c r="G394" i="3"/>
  <c r="G393" i="3" s="1"/>
  <c r="G390" i="3" s="1"/>
  <c r="G401" i="3"/>
  <c r="G400" i="3" s="1"/>
  <c r="G407" i="3"/>
  <c r="G408" i="3"/>
  <c r="H408" i="3" s="1"/>
  <c r="L408" i="3" s="1"/>
  <c r="G410" i="3"/>
  <c r="G409" i="3" s="1"/>
  <c r="G416" i="3"/>
  <c r="G415" i="3" s="1"/>
  <c r="G414" i="3" s="1"/>
  <c r="G413" i="3" s="1"/>
  <c r="G412" i="3" s="1"/>
  <c r="G411" i="3" s="1"/>
  <c r="G424" i="3"/>
  <c r="G427" i="3"/>
  <c r="K427" i="3" s="1"/>
  <c r="G432" i="3"/>
  <c r="G431" i="3" s="1"/>
  <c r="G430" i="3" s="1"/>
  <c r="G429" i="3" s="1"/>
  <c r="G428" i="3" s="1"/>
  <c r="G438" i="3"/>
  <c r="G437" i="3" s="1"/>
  <c r="G436" i="3" s="1"/>
  <c r="G435" i="3" s="1"/>
  <c r="G434" i="3" s="1"/>
  <c r="G445" i="3"/>
  <c r="G444" i="3" s="1"/>
  <c r="G443" i="3" s="1"/>
  <c r="G442" i="3" s="1"/>
  <c r="G441" i="3" s="1"/>
  <c r="G440" i="3" s="1"/>
  <c r="G451" i="3"/>
  <c r="H451" i="3" s="1"/>
  <c r="H450" i="3" s="1"/>
  <c r="H449" i="3" s="1"/>
  <c r="K458" i="3"/>
  <c r="G459" i="3"/>
  <c r="H459" i="3" s="1"/>
  <c r="L459" i="3" s="1"/>
  <c r="G462" i="3"/>
  <c r="K462" i="3" s="1"/>
  <c r="L464" i="3"/>
  <c r="G471" i="3"/>
  <c r="G470" i="3" s="1"/>
  <c r="G469" i="3" s="1"/>
  <c r="G468" i="3" s="1"/>
  <c r="G467" i="3" s="1"/>
  <c r="G466" i="3" s="1"/>
  <c r="G465" i="3" s="1"/>
  <c r="H381" i="3"/>
  <c r="H380" i="3" s="1"/>
  <c r="H379" i="3" s="1"/>
  <c r="H378" i="3" s="1"/>
  <c r="H377" i="3" s="1"/>
  <c r="H471" i="3"/>
  <c r="H470" i="3" s="1"/>
  <c r="H469" i="3" s="1"/>
  <c r="H468" i="3" s="1"/>
  <c r="H467" i="3" s="1"/>
  <c r="H466" i="3" s="1"/>
  <c r="H465" i="3" s="1"/>
  <c r="F99" i="3"/>
  <c r="J58" i="2"/>
  <c r="F406" i="3"/>
  <c r="F405" i="3" s="1"/>
  <c r="D406" i="3"/>
  <c r="D405" i="3" s="1"/>
  <c r="F159" i="3"/>
  <c r="F88" i="3"/>
  <c r="F288" i="3"/>
  <c r="F225" i="3"/>
  <c r="F192" i="3"/>
  <c r="J176" i="3"/>
  <c r="F168" i="3"/>
  <c r="L35" i="3"/>
  <c r="F76" i="3"/>
  <c r="F72" i="3"/>
  <c r="F53" i="3"/>
  <c r="F461" i="3"/>
  <c r="F374" i="3"/>
  <c r="D374" i="3"/>
  <c r="I374" i="3" s="1"/>
  <c r="J38" i="2"/>
  <c r="J39" i="2"/>
  <c r="J34" i="2"/>
  <c r="J60" i="2"/>
  <c r="J32" i="2"/>
  <c r="J33" i="2"/>
  <c r="J36" i="2"/>
  <c r="J37" i="2"/>
  <c r="J41" i="2"/>
  <c r="J48" i="2"/>
  <c r="J49" i="2"/>
  <c r="J50" i="2"/>
  <c r="J51" i="2"/>
  <c r="I56" i="3"/>
  <c r="J13" i="1"/>
  <c r="J12" i="1"/>
  <c r="J10" i="1"/>
  <c r="J9" i="1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J44" i="2"/>
  <c r="K44" i="2"/>
  <c r="L44" i="2"/>
  <c r="I45" i="2"/>
  <c r="I46" i="2"/>
  <c r="I47" i="2"/>
  <c r="I48" i="2"/>
  <c r="I49" i="2"/>
  <c r="I50" i="2"/>
  <c r="I51" i="2"/>
  <c r="I31" i="2"/>
  <c r="I58" i="2"/>
  <c r="I59" i="2"/>
  <c r="I60" i="2"/>
  <c r="I62" i="2"/>
  <c r="I30" i="2"/>
  <c r="J27" i="2"/>
  <c r="K27" i="2"/>
  <c r="L27" i="2"/>
  <c r="I27" i="2"/>
  <c r="I26" i="2"/>
  <c r="I25" i="2"/>
  <c r="J10" i="2"/>
  <c r="K10" i="2"/>
  <c r="L10" i="2"/>
  <c r="J11" i="2"/>
  <c r="K11" i="2"/>
  <c r="L11" i="2"/>
  <c r="J12" i="2"/>
  <c r="K12" i="2"/>
  <c r="L12" i="2"/>
  <c r="J14" i="2"/>
  <c r="K14" i="2"/>
  <c r="L14" i="2"/>
  <c r="J15" i="2"/>
  <c r="K15" i="2"/>
  <c r="L15" i="2"/>
  <c r="J16" i="2"/>
  <c r="K16" i="2"/>
  <c r="L16" i="2"/>
  <c r="J18" i="2"/>
  <c r="K18" i="2"/>
  <c r="L18" i="2"/>
  <c r="J19" i="2"/>
  <c r="K19" i="2"/>
  <c r="L19" i="2"/>
  <c r="J21" i="2"/>
  <c r="K21" i="2"/>
  <c r="L21" i="2"/>
  <c r="J22" i="2"/>
  <c r="K22" i="2"/>
  <c r="L22" i="2"/>
  <c r="J23" i="2"/>
  <c r="K23" i="2"/>
  <c r="L23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499" i="3"/>
  <c r="I500" i="3"/>
  <c r="I501" i="3"/>
  <c r="I503" i="3"/>
  <c r="I505" i="3"/>
  <c r="I506" i="3"/>
  <c r="I498" i="3"/>
  <c r="J16" i="3"/>
  <c r="J17" i="3"/>
  <c r="J24" i="3"/>
  <c r="J33" i="3"/>
  <c r="J34" i="3"/>
  <c r="K34" i="3"/>
  <c r="J35" i="3"/>
  <c r="K35" i="3"/>
  <c r="J37" i="3"/>
  <c r="J38" i="3"/>
  <c r="J39" i="3"/>
  <c r="J40" i="3"/>
  <c r="K40" i="3"/>
  <c r="J42" i="3"/>
  <c r="J54" i="3"/>
  <c r="J55" i="3"/>
  <c r="K55" i="3"/>
  <c r="L56" i="3"/>
  <c r="J59" i="3"/>
  <c r="K59" i="3"/>
  <c r="J65" i="3"/>
  <c r="J69" i="3"/>
  <c r="K69" i="3"/>
  <c r="L69" i="3"/>
  <c r="J70" i="3"/>
  <c r="K70" i="3"/>
  <c r="L70" i="3"/>
  <c r="J73" i="3"/>
  <c r="J74" i="3"/>
  <c r="J75" i="3"/>
  <c r="J77" i="3"/>
  <c r="J78" i="3"/>
  <c r="J79" i="3"/>
  <c r="J82" i="3"/>
  <c r="J83" i="3"/>
  <c r="K83" i="3"/>
  <c r="L83" i="3"/>
  <c r="J89" i="3"/>
  <c r="J90" i="3"/>
  <c r="K90" i="3"/>
  <c r="L90" i="3"/>
  <c r="J91" i="3"/>
  <c r="J95" i="3"/>
  <c r="K95" i="3"/>
  <c r="L95" i="3"/>
  <c r="J98" i="3"/>
  <c r="K98" i="3"/>
  <c r="J100" i="3"/>
  <c r="J101" i="3"/>
  <c r="J106" i="3"/>
  <c r="K106" i="3"/>
  <c r="L106" i="3"/>
  <c r="J107" i="3"/>
  <c r="K107" i="3"/>
  <c r="L107" i="3"/>
  <c r="J111" i="3"/>
  <c r="J112" i="3"/>
  <c r="J118" i="3"/>
  <c r="K118" i="3"/>
  <c r="J119" i="3"/>
  <c r="J122" i="3"/>
  <c r="K122" i="3"/>
  <c r="L122" i="3"/>
  <c r="J123" i="3"/>
  <c r="K123" i="3"/>
  <c r="L123" i="3"/>
  <c r="J126" i="3"/>
  <c r="J127" i="3"/>
  <c r="J130" i="3"/>
  <c r="K130" i="3"/>
  <c r="L130" i="3"/>
  <c r="J133" i="3"/>
  <c r="J136" i="3"/>
  <c r="J142" i="3"/>
  <c r="J143" i="3"/>
  <c r="J149" i="3"/>
  <c r="K149" i="3"/>
  <c r="J150" i="3"/>
  <c r="J154" i="3"/>
  <c r="K154" i="3"/>
  <c r="L154" i="3"/>
  <c r="J155" i="3"/>
  <c r="L155" i="3"/>
  <c r="J160" i="3"/>
  <c r="J161" i="3"/>
  <c r="J162" i="3"/>
  <c r="J165" i="3"/>
  <c r="K165" i="3"/>
  <c r="L165" i="3"/>
  <c r="J169" i="3"/>
  <c r="J170" i="3"/>
  <c r="J172" i="3"/>
  <c r="J175" i="3"/>
  <c r="K175" i="3"/>
  <c r="L175" i="3"/>
  <c r="J179" i="3"/>
  <c r="J180" i="3"/>
  <c r="J185" i="3"/>
  <c r="K185" i="3"/>
  <c r="L185" i="3"/>
  <c r="J186" i="3"/>
  <c r="K186" i="3"/>
  <c r="L186" i="3"/>
  <c r="J190" i="3"/>
  <c r="J193" i="3"/>
  <c r="J194" i="3"/>
  <c r="J198" i="3"/>
  <c r="K198" i="3"/>
  <c r="L198" i="3"/>
  <c r="J202" i="3"/>
  <c r="J208" i="3"/>
  <c r="K208" i="3"/>
  <c r="L208" i="3"/>
  <c r="J211" i="3"/>
  <c r="K211" i="3"/>
  <c r="J214" i="3"/>
  <c r="J217" i="3"/>
  <c r="J222" i="3"/>
  <c r="K222" i="3"/>
  <c r="L222" i="3"/>
  <c r="J226" i="3"/>
  <c r="J227" i="3"/>
  <c r="J229" i="3"/>
  <c r="K229" i="3"/>
  <c r="J236" i="3"/>
  <c r="J237" i="3"/>
  <c r="J240" i="3"/>
  <c r="K240" i="3"/>
  <c r="L240" i="3"/>
  <c r="J244" i="3"/>
  <c r="J247" i="3"/>
  <c r="K247" i="3"/>
  <c r="L247" i="3"/>
  <c r="J248" i="3"/>
  <c r="K248" i="3"/>
  <c r="L248" i="3"/>
  <c r="J249" i="3"/>
  <c r="K249" i="3"/>
  <c r="L249" i="3"/>
  <c r="J252" i="3"/>
  <c r="J267" i="3"/>
  <c r="J273" i="3"/>
  <c r="J275" i="3"/>
  <c r="J278" i="3"/>
  <c r="K278" i="3"/>
  <c r="L278" i="3"/>
  <c r="J282" i="3"/>
  <c r="J283" i="3"/>
  <c r="J286" i="3"/>
  <c r="K286" i="3"/>
  <c r="L286" i="3"/>
  <c r="J289" i="3"/>
  <c r="J290" i="3"/>
  <c r="K290" i="3"/>
  <c r="L290" i="3"/>
  <c r="J305" i="3"/>
  <c r="J309" i="3"/>
  <c r="K309" i="3"/>
  <c r="L309" i="3"/>
  <c r="J312" i="3"/>
  <c r="J314" i="3"/>
  <c r="J322" i="3"/>
  <c r="J328" i="3"/>
  <c r="J334" i="3"/>
  <c r="J338" i="3"/>
  <c r="K338" i="3"/>
  <c r="L338" i="3"/>
  <c r="J342" i="3"/>
  <c r="J348" i="3"/>
  <c r="J353" i="3"/>
  <c r="K353" i="3"/>
  <c r="L353" i="3"/>
  <c r="J356" i="3"/>
  <c r="J358" i="3"/>
  <c r="J362" i="3"/>
  <c r="K362" i="3"/>
  <c r="L362" i="3"/>
  <c r="J365" i="3"/>
  <c r="K365" i="3"/>
  <c r="J373" i="3"/>
  <c r="J375" i="3"/>
  <c r="J376" i="3"/>
  <c r="K376" i="3"/>
  <c r="L376" i="3"/>
  <c r="J382" i="3"/>
  <c r="K382" i="3"/>
  <c r="L382" i="3"/>
  <c r="J388" i="3"/>
  <c r="J392" i="3"/>
  <c r="K392" i="3"/>
  <c r="L392" i="3"/>
  <c r="J395" i="3"/>
  <c r="J401" i="3"/>
  <c r="J404" i="3"/>
  <c r="K404" i="3"/>
  <c r="L404" i="3"/>
  <c r="J407" i="3"/>
  <c r="K407" i="3"/>
  <c r="J408" i="3"/>
  <c r="J410" i="3"/>
  <c r="J416" i="3"/>
  <c r="J421" i="3"/>
  <c r="K421" i="3"/>
  <c r="L421" i="3"/>
  <c r="J422" i="3"/>
  <c r="K422" i="3"/>
  <c r="L422" i="3"/>
  <c r="J425" i="3"/>
  <c r="J427" i="3"/>
  <c r="J433" i="3"/>
  <c r="J439" i="3"/>
  <c r="J445" i="3"/>
  <c r="J451" i="3"/>
  <c r="J455" i="3"/>
  <c r="K455" i="3"/>
  <c r="L455" i="3"/>
  <c r="J458" i="3"/>
  <c r="J459" i="3"/>
  <c r="J460" i="3"/>
  <c r="J462" i="3"/>
  <c r="J463" i="3"/>
  <c r="J464" i="3"/>
  <c r="J472" i="3"/>
  <c r="K472" i="3"/>
  <c r="L472" i="3"/>
  <c r="I472" i="3"/>
  <c r="I464" i="3"/>
  <c r="I463" i="3"/>
  <c r="I462" i="3"/>
  <c r="I460" i="3"/>
  <c r="I459" i="3"/>
  <c r="I458" i="3"/>
  <c r="I455" i="3"/>
  <c r="I451" i="3"/>
  <c r="I445" i="3"/>
  <c r="I439" i="3"/>
  <c r="I433" i="3"/>
  <c r="I427" i="3"/>
  <c r="I425" i="3"/>
  <c r="I422" i="3"/>
  <c r="I421" i="3"/>
  <c r="I416" i="3"/>
  <c r="I410" i="3"/>
  <c r="I408" i="3"/>
  <c r="I407" i="3"/>
  <c r="I404" i="3"/>
  <c r="I401" i="3"/>
  <c r="I395" i="3"/>
  <c r="I392" i="3"/>
  <c r="I388" i="3"/>
  <c r="I382" i="3"/>
  <c r="I376" i="3"/>
  <c r="I375" i="3"/>
  <c r="I373" i="3"/>
  <c r="I365" i="3"/>
  <c r="I362" i="3"/>
  <c r="I358" i="3"/>
  <c r="I356" i="3"/>
  <c r="I353" i="3"/>
  <c r="I348" i="3"/>
  <c r="I342" i="3"/>
  <c r="I338" i="3"/>
  <c r="I334" i="3"/>
  <c r="I328" i="3"/>
  <c r="I322" i="3"/>
  <c r="I314" i="3"/>
  <c r="I312" i="3"/>
  <c r="I308" i="3"/>
  <c r="I305" i="3"/>
  <c r="I290" i="3"/>
  <c r="I289" i="3"/>
  <c r="I286" i="3"/>
  <c r="I283" i="3"/>
  <c r="I282" i="3"/>
  <c r="I278" i="3"/>
  <c r="I275" i="3"/>
  <c r="I273" i="3"/>
  <c r="I267" i="3"/>
  <c r="I252" i="3"/>
  <c r="I249" i="3"/>
  <c r="I248" i="3"/>
  <c r="I247" i="3"/>
  <c r="I244" i="3"/>
  <c r="I240" i="3"/>
  <c r="I237" i="3"/>
  <c r="I236" i="3"/>
  <c r="I229" i="3"/>
  <c r="I227" i="3"/>
  <c r="I226" i="3"/>
  <c r="I222" i="3"/>
  <c r="I217" i="3"/>
  <c r="I214" i="3"/>
  <c r="I211" i="3"/>
  <c r="I208" i="3"/>
  <c r="I202" i="3"/>
  <c r="I198" i="3"/>
  <c r="I194" i="3"/>
  <c r="I193" i="3"/>
  <c r="I190" i="3"/>
  <c r="I186" i="3"/>
  <c r="I185" i="3"/>
  <c r="I179" i="3"/>
  <c r="I176" i="3"/>
  <c r="I175" i="3"/>
  <c r="I172" i="3"/>
  <c r="I170" i="3"/>
  <c r="I169" i="3"/>
  <c r="I165" i="3"/>
  <c r="I162" i="3"/>
  <c r="I161" i="3"/>
  <c r="I160" i="3"/>
  <c r="I155" i="3"/>
  <c r="I154" i="3"/>
  <c r="I150" i="3"/>
  <c r="I149" i="3"/>
  <c r="I143" i="3"/>
  <c r="I142" i="3"/>
  <c r="I136" i="3"/>
  <c r="I133" i="3"/>
  <c r="I130" i="3"/>
  <c r="I127" i="3"/>
  <c r="I126" i="3"/>
  <c r="I123" i="3"/>
  <c r="I122" i="3"/>
  <c r="I119" i="3"/>
  <c r="I118" i="3"/>
  <c r="I112" i="3"/>
  <c r="I111" i="3"/>
  <c r="I107" i="3"/>
  <c r="I106" i="3"/>
  <c r="I101" i="3"/>
  <c r="I100" i="3"/>
  <c r="I98" i="3"/>
  <c r="I95" i="3"/>
  <c r="I91" i="3"/>
  <c r="I90" i="3"/>
  <c r="I89" i="3"/>
  <c r="I83" i="3"/>
  <c r="I82" i="3"/>
  <c r="I79" i="3"/>
  <c r="I78" i="3"/>
  <c r="I77" i="3"/>
  <c r="I75" i="3"/>
  <c r="I74" i="3"/>
  <c r="I73" i="3"/>
  <c r="I70" i="3"/>
  <c r="I69" i="3"/>
  <c r="I65" i="3"/>
  <c r="I59" i="3"/>
  <c r="I55" i="3"/>
  <c r="I54" i="3"/>
  <c r="I42" i="3"/>
  <c r="I40" i="3"/>
  <c r="I39" i="3"/>
  <c r="I38" i="3"/>
  <c r="I37" i="3"/>
  <c r="I35" i="3"/>
  <c r="I34" i="3"/>
  <c r="I33" i="3"/>
  <c r="I25" i="3"/>
  <c r="I24" i="3"/>
  <c r="I17" i="3"/>
  <c r="I16" i="3"/>
  <c r="K410" i="3" l="1"/>
  <c r="L180" i="3"/>
  <c r="H178" i="3"/>
  <c r="H177" i="3" s="1"/>
  <c r="K37" i="3"/>
  <c r="G36" i="3"/>
  <c r="K36" i="3" s="1"/>
  <c r="G80" i="3"/>
  <c r="H127" i="3"/>
  <c r="L127" i="3" s="1"/>
  <c r="G340" i="3"/>
  <c r="G339" i="3" s="1"/>
  <c r="G336" i="3" s="1"/>
  <c r="G335" i="3" s="1"/>
  <c r="K451" i="3"/>
  <c r="K244" i="3"/>
  <c r="K408" i="3"/>
  <c r="H170" i="3"/>
  <c r="L170" i="3" s="1"/>
  <c r="K312" i="3"/>
  <c r="K356" i="3"/>
  <c r="K358" i="3"/>
  <c r="K161" i="3"/>
  <c r="H37" i="3"/>
  <c r="H36" i="3" s="1"/>
  <c r="K314" i="3"/>
  <c r="H445" i="3"/>
  <c r="H444" i="3" s="1"/>
  <c r="H443" i="3" s="1"/>
  <c r="H442" i="3" s="1"/>
  <c r="H441" i="3" s="1"/>
  <c r="H440" i="3" s="1"/>
  <c r="K172" i="3"/>
  <c r="K112" i="3"/>
  <c r="K111" i="3"/>
  <c r="H17" i="3"/>
  <c r="L17" i="3" s="1"/>
  <c r="K24" i="3"/>
  <c r="K78" i="3"/>
  <c r="K82" i="3"/>
  <c r="K214" i="3"/>
  <c r="G201" i="3"/>
  <c r="G200" i="3" s="1"/>
  <c r="G197" i="3" s="1"/>
  <c r="H217" i="3"/>
  <c r="H216" i="3" s="1"/>
  <c r="H82" i="3"/>
  <c r="H81" i="3" s="1"/>
  <c r="H58" i="3"/>
  <c r="H57" i="3" s="1"/>
  <c r="K439" i="3"/>
  <c r="K190" i="3"/>
  <c r="H401" i="3"/>
  <c r="H400" i="3" s="1"/>
  <c r="L400" i="3" s="1"/>
  <c r="K348" i="3"/>
  <c r="G235" i="3"/>
  <c r="G234" i="3" s="1"/>
  <c r="G233" i="3" s="1"/>
  <c r="K464" i="3"/>
  <c r="K289" i="3"/>
  <c r="H237" i="3"/>
  <c r="L237" i="3" s="1"/>
  <c r="K374" i="3"/>
  <c r="K169" i="3"/>
  <c r="K136" i="3"/>
  <c r="K16" i="3"/>
  <c r="K401" i="3"/>
  <c r="H438" i="3"/>
  <c r="H437" i="3" s="1"/>
  <c r="H436" i="3" s="1"/>
  <c r="H435" i="3" s="1"/>
  <c r="H434" i="3" s="1"/>
  <c r="H136" i="3"/>
  <c r="H135" i="3" s="1"/>
  <c r="H134" i="3" s="1"/>
  <c r="K39" i="2"/>
  <c r="K180" i="3"/>
  <c r="I56" i="2"/>
  <c r="K227" i="3"/>
  <c r="K119" i="3"/>
  <c r="K328" i="3"/>
  <c r="H372" i="3"/>
  <c r="L372" i="3" s="1"/>
  <c r="H365" i="3"/>
  <c r="H364" i="3" s="1"/>
  <c r="H363" i="3" s="1"/>
  <c r="H360" i="3" s="1"/>
  <c r="H359" i="3" s="1"/>
  <c r="H361" i="3" s="1"/>
  <c r="H23" i="3"/>
  <c r="H22" i="3" s="1"/>
  <c r="H21" i="3" s="1"/>
  <c r="H20" i="3" s="1"/>
  <c r="H19" i="3" s="1"/>
  <c r="H18" i="3" s="1"/>
  <c r="G40" i="2"/>
  <c r="K388" i="3"/>
  <c r="K91" i="3"/>
  <c r="K39" i="3"/>
  <c r="L194" i="3"/>
  <c r="H358" i="3"/>
  <c r="H357" i="3" s="1"/>
  <c r="L357" i="3" s="1"/>
  <c r="H172" i="3"/>
  <c r="H171" i="3" s="1"/>
  <c r="L171" i="3" s="1"/>
  <c r="K463" i="3"/>
  <c r="H236" i="3"/>
  <c r="G125" i="3"/>
  <c r="G124" i="3" s="1"/>
  <c r="G121" i="3" s="1"/>
  <c r="G120" i="3" s="1"/>
  <c r="K74" i="3"/>
  <c r="K342" i="3"/>
  <c r="I406" i="3"/>
  <c r="L471" i="3"/>
  <c r="K236" i="3"/>
  <c r="J57" i="2"/>
  <c r="H274" i="3"/>
  <c r="G406" i="3"/>
  <c r="G405" i="3" s="1"/>
  <c r="G402" i="3" s="1"/>
  <c r="G141" i="3"/>
  <c r="G140" i="3" s="1"/>
  <c r="G137" i="3" s="1"/>
  <c r="G53" i="3"/>
  <c r="G52" i="3" s="1"/>
  <c r="G51" i="3" s="1"/>
  <c r="G72" i="3"/>
  <c r="K162" i="3"/>
  <c r="K126" i="3"/>
  <c r="H342" i="3"/>
  <c r="H340" i="3" s="1"/>
  <c r="K433" i="3"/>
  <c r="K275" i="3"/>
  <c r="K143" i="3"/>
  <c r="K73" i="3"/>
  <c r="K42" i="3"/>
  <c r="L59" i="3"/>
  <c r="F456" i="3"/>
  <c r="K34" i="2"/>
  <c r="K459" i="3"/>
  <c r="H457" i="3"/>
  <c r="K445" i="3"/>
  <c r="H432" i="3"/>
  <c r="H431" i="3" s="1"/>
  <c r="H430" i="3" s="1"/>
  <c r="H429" i="3" s="1"/>
  <c r="H428" i="3" s="1"/>
  <c r="K425" i="3"/>
  <c r="H416" i="3"/>
  <c r="H415" i="3" s="1"/>
  <c r="K416" i="3"/>
  <c r="H410" i="3"/>
  <c r="J406" i="3"/>
  <c r="K395" i="3"/>
  <c r="K375" i="3"/>
  <c r="K373" i="3"/>
  <c r="L358" i="3"/>
  <c r="G321" i="3"/>
  <c r="G320" i="3" s="1"/>
  <c r="G319" i="3" s="1"/>
  <c r="G318" i="3" s="1"/>
  <c r="G317" i="3" s="1"/>
  <c r="K305" i="3"/>
  <c r="K283" i="3"/>
  <c r="K273" i="3"/>
  <c r="H266" i="3"/>
  <c r="H265" i="3" s="1"/>
  <c r="H263" i="3" s="1"/>
  <c r="H262" i="3" s="1"/>
  <c r="K267" i="3"/>
  <c r="G266" i="3"/>
  <c r="G265" i="3" s="1"/>
  <c r="G264" i="3" s="1"/>
  <c r="G243" i="3"/>
  <c r="G242" i="3" s="1"/>
  <c r="G239" i="3" s="1"/>
  <c r="G241" i="3" s="1"/>
  <c r="K46" i="2"/>
  <c r="H243" i="3"/>
  <c r="H242" i="3" s="1"/>
  <c r="H239" i="3" s="1"/>
  <c r="K150" i="3"/>
  <c r="G110" i="3"/>
  <c r="G109" i="3" s="1"/>
  <c r="G104" i="3" s="1"/>
  <c r="H101" i="3"/>
  <c r="L101" i="3" s="1"/>
  <c r="L40" i="3"/>
  <c r="K202" i="3"/>
  <c r="K38" i="2"/>
  <c r="K57" i="2"/>
  <c r="G311" i="3"/>
  <c r="G310" i="3" s="1"/>
  <c r="G307" i="3" s="1"/>
  <c r="G306" i="3" s="1"/>
  <c r="H110" i="3"/>
  <c r="H109" i="3" s="1"/>
  <c r="H108" i="3" s="1"/>
  <c r="L111" i="3"/>
  <c r="G22" i="3"/>
  <c r="G21" i="3" s="1"/>
  <c r="G20" i="3" s="1"/>
  <c r="G19" i="3" s="1"/>
  <c r="G18" i="3" s="1"/>
  <c r="G11" i="4"/>
  <c r="H355" i="3"/>
  <c r="L356" i="3"/>
  <c r="J374" i="3"/>
  <c r="H328" i="3"/>
  <c r="H327" i="3" s="1"/>
  <c r="H326" i="3" s="1"/>
  <c r="H325" i="3" s="1"/>
  <c r="H324" i="3" s="1"/>
  <c r="H323" i="3" s="1"/>
  <c r="G168" i="3"/>
  <c r="G167" i="3" s="1"/>
  <c r="G166" i="3" s="1"/>
  <c r="L169" i="3"/>
  <c r="H322" i="3"/>
  <c r="H321" i="3" s="1"/>
  <c r="H320" i="3" s="1"/>
  <c r="H319" i="3" s="1"/>
  <c r="H318" i="3" s="1"/>
  <c r="H317" i="3" s="1"/>
  <c r="H142" i="3"/>
  <c r="L142" i="3" s="1"/>
  <c r="G88" i="3"/>
  <c r="G87" i="3" s="1"/>
  <c r="G85" i="3" s="1"/>
  <c r="G84" i="3" s="1"/>
  <c r="H424" i="3"/>
  <c r="H375" i="3"/>
  <c r="L375" i="3" s="1"/>
  <c r="J19" i="5"/>
  <c r="G371" i="3"/>
  <c r="G369" i="3" s="1"/>
  <c r="G368" i="3" s="1"/>
  <c r="G225" i="3"/>
  <c r="H88" i="3"/>
  <c r="H87" i="3" s="1"/>
  <c r="H85" i="3" s="1"/>
  <c r="H84" i="3" s="1"/>
  <c r="G15" i="3"/>
  <c r="G14" i="3" s="1"/>
  <c r="G13" i="3" s="1"/>
  <c r="G12" i="3" s="1"/>
  <c r="G11" i="3" s="1"/>
  <c r="G10" i="3" s="1"/>
  <c r="G355" i="3"/>
  <c r="G354" i="3" s="1"/>
  <c r="G352" i="3" s="1"/>
  <c r="G351" i="3" s="1"/>
  <c r="H272" i="3"/>
  <c r="H211" i="3"/>
  <c r="G457" i="3"/>
  <c r="H407" i="3"/>
  <c r="H406" i="3" s="1"/>
  <c r="H405" i="3" s="1"/>
  <c r="H160" i="3"/>
  <c r="L160" i="3" s="1"/>
  <c r="H54" i="3"/>
  <c r="H53" i="3" s="1"/>
  <c r="H52" i="3" s="1"/>
  <c r="H51" i="3" s="1"/>
  <c r="G251" i="3"/>
  <c r="G250" i="3" s="1"/>
  <c r="G246" i="3" s="1"/>
  <c r="G245" i="3" s="1"/>
  <c r="G287" i="3"/>
  <c r="G285" i="3" s="1"/>
  <c r="G284" i="3" s="1"/>
  <c r="K288" i="3"/>
  <c r="L73" i="3"/>
  <c r="G188" i="3"/>
  <c r="J42" i="2"/>
  <c r="J43" i="2"/>
  <c r="G399" i="3"/>
  <c r="G398" i="3" s="1"/>
  <c r="G397" i="3" s="1"/>
  <c r="G396" i="3" s="1"/>
  <c r="G271" i="3"/>
  <c r="G134" i="3"/>
  <c r="G76" i="3"/>
  <c r="K77" i="3"/>
  <c r="K65" i="3"/>
  <c r="G64" i="3"/>
  <c r="G63" i="3" s="1"/>
  <c r="G62" i="3" s="1"/>
  <c r="K48" i="3"/>
  <c r="H48" i="3"/>
  <c r="G47" i="3"/>
  <c r="K38" i="3"/>
  <c r="K33" i="3"/>
  <c r="G57" i="3"/>
  <c r="K89" i="3"/>
  <c r="J62" i="2"/>
  <c r="G148" i="3"/>
  <c r="G147" i="3" s="1"/>
  <c r="G146" i="3" s="1"/>
  <c r="H149" i="3"/>
  <c r="G132" i="3"/>
  <c r="G131" i="3" s="1"/>
  <c r="G117" i="3"/>
  <c r="G116" i="3" s="1"/>
  <c r="G114" i="3" s="1"/>
  <c r="G113" i="3" s="1"/>
  <c r="H118" i="3"/>
  <c r="G99" i="3"/>
  <c r="K99" i="3" s="1"/>
  <c r="H100" i="3"/>
  <c r="L100" i="3" s="1"/>
  <c r="K58" i="2"/>
  <c r="G450" i="3"/>
  <c r="G449" i="3" s="1"/>
  <c r="G448" i="3" s="1"/>
  <c r="G461" i="3"/>
  <c r="K461" i="3" s="1"/>
  <c r="H462" i="3"/>
  <c r="G426" i="3"/>
  <c r="G423" i="3" s="1"/>
  <c r="G420" i="3" s="1"/>
  <c r="G419" i="3" s="1"/>
  <c r="H427" i="3"/>
  <c r="H426" i="3" s="1"/>
  <c r="G333" i="3"/>
  <c r="G332" i="3" s="1"/>
  <c r="G331" i="3" s="1"/>
  <c r="G330" i="3" s="1"/>
  <c r="G329" i="3" s="1"/>
  <c r="H334" i="3"/>
  <c r="H333" i="3" s="1"/>
  <c r="H332" i="3" s="1"/>
  <c r="H331" i="3" s="1"/>
  <c r="H330" i="3" s="1"/>
  <c r="H329" i="3" s="1"/>
  <c r="G281" i="3"/>
  <c r="G280" i="3" s="1"/>
  <c r="G277" i="3" s="1"/>
  <c r="G279" i="3" s="1"/>
  <c r="H282" i="3"/>
  <c r="H281" i="3" s="1"/>
  <c r="H280" i="3" s="1"/>
  <c r="H277" i="3" s="1"/>
  <c r="H279" i="3" s="1"/>
  <c r="G228" i="3"/>
  <c r="H214" i="3"/>
  <c r="G192" i="3"/>
  <c r="G191" i="3" s="1"/>
  <c r="J405" i="3"/>
  <c r="G159" i="3"/>
  <c r="G158" i="3" s="1"/>
  <c r="G153" i="3" s="1"/>
  <c r="G152" i="3" s="1"/>
  <c r="J47" i="2"/>
  <c r="H448" i="3"/>
  <c r="H447" i="3"/>
  <c r="H446" i="3" s="1"/>
  <c r="G403" i="3"/>
  <c r="G389" i="3"/>
  <c r="G391" i="3"/>
  <c r="G360" i="3"/>
  <c r="G359" i="3" s="1"/>
  <c r="G361" i="3" s="1"/>
  <c r="H193" i="3"/>
  <c r="H126" i="3"/>
  <c r="H79" i="3"/>
  <c r="L79" i="3" s="1"/>
  <c r="H314" i="3"/>
  <c r="H313" i="3" s="1"/>
  <c r="H310" i="3" s="1"/>
  <c r="H307" i="3" s="1"/>
  <c r="H306" i="3" s="1"/>
  <c r="H226" i="3"/>
  <c r="H225" i="3" s="1"/>
  <c r="H97" i="3"/>
  <c r="H388" i="3"/>
  <c r="H387" i="3" s="1"/>
  <c r="H348" i="3"/>
  <c r="H347" i="3" s="1"/>
  <c r="H346" i="3" s="1"/>
  <c r="H345" i="3" s="1"/>
  <c r="H344" i="3" s="1"/>
  <c r="H343" i="3" s="1"/>
  <c r="L78" i="3"/>
  <c r="L470" i="3"/>
  <c r="D403" i="3"/>
  <c r="I405" i="3"/>
  <c r="L162" i="3"/>
  <c r="L37" i="3"/>
  <c r="L89" i="3"/>
  <c r="L401" i="3"/>
  <c r="L469" i="3"/>
  <c r="K406" i="3"/>
  <c r="K217" i="3"/>
  <c r="K460" i="3"/>
  <c r="L143" i="3"/>
  <c r="L91" i="3"/>
  <c r="L380" i="3"/>
  <c r="L381" i="3"/>
  <c r="F14" i="4"/>
  <c r="J45" i="2"/>
  <c r="J46" i="2"/>
  <c r="J61" i="2"/>
  <c r="J59" i="2"/>
  <c r="F35" i="2"/>
  <c r="G26" i="2"/>
  <c r="H26" i="2"/>
  <c r="F87" i="3"/>
  <c r="D88" i="3"/>
  <c r="D87" i="3" s="1"/>
  <c r="D58" i="3"/>
  <c r="F58" i="3"/>
  <c r="D23" i="3"/>
  <c r="D15" i="3"/>
  <c r="D14" i="3" s="1"/>
  <c r="D471" i="3"/>
  <c r="D470" i="3" s="1"/>
  <c r="D469" i="3" s="1"/>
  <c r="D468" i="3" s="1"/>
  <c r="D467" i="3" s="1"/>
  <c r="D466" i="3" s="1"/>
  <c r="D465" i="3" s="1"/>
  <c r="D461" i="3"/>
  <c r="D457" i="3"/>
  <c r="D450" i="3"/>
  <c r="D449" i="3" s="1"/>
  <c r="D444" i="3"/>
  <c r="D443" i="3" s="1"/>
  <c r="D442" i="3" s="1"/>
  <c r="D441" i="3" s="1"/>
  <c r="D440" i="3" s="1"/>
  <c r="D438" i="3"/>
  <c r="D437" i="3" s="1"/>
  <c r="D436" i="3" s="1"/>
  <c r="D435" i="3" s="1"/>
  <c r="D434" i="3" s="1"/>
  <c r="D432" i="3"/>
  <c r="D431" i="3" s="1"/>
  <c r="D430" i="3" s="1"/>
  <c r="D429" i="3" s="1"/>
  <c r="D428" i="3" s="1"/>
  <c r="D426" i="3"/>
  <c r="D424" i="3"/>
  <c r="D415" i="3"/>
  <c r="D414" i="3" s="1"/>
  <c r="D413" i="3" s="1"/>
  <c r="D412" i="3" s="1"/>
  <c r="D411" i="3" s="1"/>
  <c r="D409" i="3"/>
  <c r="D400" i="3"/>
  <c r="D399" i="3" s="1"/>
  <c r="D398" i="3" s="1"/>
  <c r="D397" i="3" s="1"/>
  <c r="D396" i="3" s="1"/>
  <c r="D394" i="3"/>
  <c r="D393" i="3" s="1"/>
  <c r="D390" i="3" s="1"/>
  <c r="D387" i="3"/>
  <c r="D386" i="3" s="1"/>
  <c r="D385" i="3" s="1"/>
  <c r="D384" i="3" s="1"/>
  <c r="D383" i="3" s="1"/>
  <c r="D381" i="3"/>
  <c r="D380" i="3" s="1"/>
  <c r="D379" i="3" s="1"/>
  <c r="D378" i="3" s="1"/>
  <c r="D377" i="3" s="1"/>
  <c r="D372" i="3"/>
  <c r="D371" i="3" s="1"/>
  <c r="D364" i="3"/>
  <c r="D363" i="3" s="1"/>
  <c r="D360" i="3" s="1"/>
  <c r="D359" i="3" s="1"/>
  <c r="D361" i="3" s="1"/>
  <c r="D357" i="3"/>
  <c r="D355" i="3"/>
  <c r="D347" i="3"/>
  <c r="D346" i="3" s="1"/>
  <c r="D345" i="3" s="1"/>
  <c r="D344" i="3" s="1"/>
  <c r="D343" i="3" s="1"/>
  <c r="D339" i="3"/>
  <c r="D333" i="3"/>
  <c r="D332" i="3" s="1"/>
  <c r="D331" i="3" s="1"/>
  <c r="D330" i="3" s="1"/>
  <c r="D329" i="3" s="1"/>
  <c r="D327" i="3"/>
  <c r="D326" i="3" s="1"/>
  <c r="D325" i="3" s="1"/>
  <c r="D324" i="3" s="1"/>
  <c r="D323" i="3" s="1"/>
  <c r="D321" i="3"/>
  <c r="D320" i="3" s="1"/>
  <c r="D319" i="3" s="1"/>
  <c r="D318" i="3" s="1"/>
  <c r="D317" i="3" s="1"/>
  <c r="D313" i="3"/>
  <c r="I313" i="3" s="1"/>
  <c r="D311" i="3"/>
  <c r="D288" i="3"/>
  <c r="D287" i="3" s="1"/>
  <c r="D285" i="3" s="1"/>
  <c r="D284" i="3" s="1"/>
  <c r="D281" i="3"/>
  <c r="D280" i="3" s="1"/>
  <c r="D277" i="3" s="1"/>
  <c r="D274" i="3"/>
  <c r="D272" i="3"/>
  <c r="D266" i="3"/>
  <c r="D265" i="3" s="1"/>
  <c r="D251" i="3"/>
  <c r="D250" i="3" s="1"/>
  <c r="D246" i="3" s="1"/>
  <c r="D245" i="3" s="1"/>
  <c r="D243" i="3"/>
  <c r="D235" i="3"/>
  <c r="D234" i="3" s="1"/>
  <c r="D228" i="3"/>
  <c r="D225" i="3"/>
  <c r="D216" i="3"/>
  <c r="D210" i="3"/>
  <c r="D209" i="3" s="1"/>
  <c r="D200" i="3"/>
  <c r="D197" i="3" s="1"/>
  <c r="D192" i="3"/>
  <c r="D191" i="3" s="1"/>
  <c r="D189" i="3"/>
  <c r="D188" i="3" s="1"/>
  <c r="D174" i="3"/>
  <c r="D173" i="3" s="1"/>
  <c r="D171" i="3"/>
  <c r="I171" i="3" s="1"/>
  <c r="D168" i="3"/>
  <c r="D159" i="3"/>
  <c r="D158" i="3" s="1"/>
  <c r="D153" i="3" s="1"/>
  <c r="D148" i="3"/>
  <c r="D147" i="3" s="1"/>
  <c r="D141" i="3"/>
  <c r="D140" i="3" s="1"/>
  <c r="D135" i="3"/>
  <c r="D134" i="3" s="1"/>
  <c r="D132" i="3"/>
  <c r="D131" i="3" s="1"/>
  <c r="D125" i="3"/>
  <c r="D124" i="3" s="1"/>
  <c r="D121" i="3" s="1"/>
  <c r="D120" i="3" s="1"/>
  <c r="D117" i="3"/>
  <c r="D116" i="3" s="1"/>
  <c r="D115" i="3" s="1"/>
  <c r="D110" i="3"/>
  <c r="D109" i="3" s="1"/>
  <c r="D99" i="3"/>
  <c r="D97" i="3"/>
  <c r="D81" i="3"/>
  <c r="J76" i="3"/>
  <c r="D72" i="3"/>
  <c r="D64" i="3"/>
  <c r="D63" i="3" s="1"/>
  <c r="D53" i="3"/>
  <c r="D52" i="3" s="1"/>
  <c r="D47" i="3"/>
  <c r="D41" i="3"/>
  <c r="D36" i="3"/>
  <c r="J36" i="3"/>
  <c r="D32" i="3"/>
  <c r="F9" i="2"/>
  <c r="F471" i="3"/>
  <c r="F450" i="3"/>
  <c r="F444" i="3"/>
  <c r="F438" i="3"/>
  <c r="F432" i="3"/>
  <c r="F426" i="3"/>
  <c r="F424" i="3"/>
  <c r="F415" i="3"/>
  <c r="F409" i="3"/>
  <c r="F400" i="3"/>
  <c r="K400" i="3" s="1"/>
  <c r="F394" i="3"/>
  <c r="K394" i="3" s="1"/>
  <c r="F387" i="3"/>
  <c r="F381" i="3"/>
  <c r="F372" i="3"/>
  <c r="F364" i="3"/>
  <c r="F357" i="3"/>
  <c r="F355" i="3"/>
  <c r="F347" i="3"/>
  <c r="F333" i="3"/>
  <c r="F327" i="3"/>
  <c r="F321" i="3"/>
  <c r="F313" i="3"/>
  <c r="K313" i="3" s="1"/>
  <c r="F311" i="3"/>
  <c r="J311" i="3" s="1"/>
  <c r="F287" i="3"/>
  <c r="F281" i="3"/>
  <c r="F274" i="3"/>
  <c r="J274" i="3" s="1"/>
  <c r="F272" i="3"/>
  <c r="J272" i="3" s="1"/>
  <c r="F266" i="3"/>
  <c r="F251" i="3"/>
  <c r="F243" i="3"/>
  <c r="F235" i="3"/>
  <c r="F228" i="3"/>
  <c r="J228" i="3" s="1"/>
  <c r="K51" i="2"/>
  <c r="F216" i="3"/>
  <c r="J216" i="3" s="1"/>
  <c r="F210" i="3"/>
  <c r="F191" i="3"/>
  <c r="F189" i="3"/>
  <c r="F171" i="3"/>
  <c r="K171" i="3" s="1"/>
  <c r="F158" i="3"/>
  <c r="F148" i="3"/>
  <c r="F141" i="3"/>
  <c r="F135" i="3"/>
  <c r="K135" i="3" s="1"/>
  <c r="F132" i="3"/>
  <c r="F125" i="3"/>
  <c r="F117" i="3"/>
  <c r="F110" i="3"/>
  <c r="F97" i="3"/>
  <c r="F81" i="3"/>
  <c r="F64" i="3"/>
  <c r="F52" i="3"/>
  <c r="F47" i="3"/>
  <c r="F23" i="3"/>
  <c r="F15" i="3"/>
  <c r="F26" i="2"/>
  <c r="E14" i="1"/>
  <c r="E11" i="1"/>
  <c r="J11" i="1" s="1"/>
  <c r="G9" i="3" l="1"/>
  <c r="H399" i="3"/>
  <c r="H398" i="3" s="1"/>
  <c r="H397" i="3" s="1"/>
  <c r="H396" i="3" s="1"/>
  <c r="F23" i="4"/>
  <c r="D19" i="4"/>
  <c r="F22" i="4"/>
  <c r="D22" i="4"/>
  <c r="I22" i="4" s="1"/>
  <c r="F19" i="4"/>
  <c r="G20" i="4"/>
  <c r="H125" i="3"/>
  <c r="H124" i="3" s="1"/>
  <c r="H121" i="3" s="1"/>
  <c r="H120" i="3" s="1"/>
  <c r="H308" i="3"/>
  <c r="H298" i="3"/>
  <c r="G308" i="3"/>
  <c r="G298" i="3"/>
  <c r="H339" i="3"/>
  <c r="H337" i="3" s="1"/>
  <c r="L172" i="3"/>
  <c r="L39" i="2"/>
  <c r="L58" i="3"/>
  <c r="H168" i="3"/>
  <c r="L168" i="3" s="1"/>
  <c r="H15" i="3"/>
  <c r="H14" i="3" s="1"/>
  <c r="H13" i="3" s="1"/>
  <c r="H12" i="3" s="1"/>
  <c r="H11" i="3" s="1"/>
  <c r="H10" i="3" s="1"/>
  <c r="H9" i="3" s="1"/>
  <c r="H8" i="3" s="1"/>
  <c r="G337" i="3"/>
  <c r="G232" i="3"/>
  <c r="G231" i="3" s="1"/>
  <c r="G350" i="3"/>
  <c r="G349" i="3" s="1"/>
  <c r="G16" i="5" s="1"/>
  <c r="H104" i="3"/>
  <c r="H105" i="3"/>
  <c r="L57" i="3"/>
  <c r="L54" i="3"/>
  <c r="L82" i="3"/>
  <c r="G174" i="3"/>
  <c r="G173" i="3" s="1"/>
  <c r="K176" i="3"/>
  <c r="H174" i="3"/>
  <c r="H173" i="3" s="1"/>
  <c r="G196" i="3"/>
  <c r="G195" i="3" s="1"/>
  <c r="G199" i="3"/>
  <c r="K426" i="3"/>
  <c r="L416" i="3"/>
  <c r="L135" i="3"/>
  <c r="L365" i="3"/>
  <c r="H264" i="3"/>
  <c r="G71" i="3"/>
  <c r="G67" i="3" s="1"/>
  <c r="G66" i="3" s="1"/>
  <c r="G68" i="3" s="1"/>
  <c r="L24" i="3"/>
  <c r="H354" i="3"/>
  <c r="H352" i="3" s="1"/>
  <c r="H351" i="3" s="1"/>
  <c r="H350" i="3" s="1"/>
  <c r="H349" i="3" s="1"/>
  <c r="H16" i="5" s="1"/>
  <c r="H235" i="3"/>
  <c r="H234" i="3" s="1"/>
  <c r="H232" i="3" s="1"/>
  <c r="H231" i="3" s="1"/>
  <c r="J56" i="2"/>
  <c r="I53" i="2"/>
  <c r="H271" i="3"/>
  <c r="H270" i="3" s="1"/>
  <c r="K216" i="3"/>
  <c r="L136" i="3"/>
  <c r="G316" i="3"/>
  <c r="G315" i="3" s="1"/>
  <c r="G15" i="5" s="1"/>
  <c r="H213" i="3"/>
  <c r="L373" i="3"/>
  <c r="G50" i="3"/>
  <c r="G49" i="3" s="1"/>
  <c r="G129" i="3"/>
  <c r="G128" i="3" s="1"/>
  <c r="H50" i="3"/>
  <c r="H49" i="3" s="1"/>
  <c r="G115" i="3"/>
  <c r="G238" i="3"/>
  <c r="H423" i="3"/>
  <c r="H420" i="3" s="1"/>
  <c r="H419" i="3" s="1"/>
  <c r="K141" i="3"/>
  <c r="G105" i="3"/>
  <c r="G139" i="3"/>
  <c r="G138" i="3" s="1"/>
  <c r="G263" i="3"/>
  <c r="G262" i="3" s="1"/>
  <c r="G108" i="3"/>
  <c r="H192" i="3"/>
  <c r="H191" i="3" s="1"/>
  <c r="G8" i="3"/>
  <c r="G10" i="4"/>
  <c r="G9" i="4" s="1"/>
  <c r="H409" i="3"/>
  <c r="L409" i="3" s="1"/>
  <c r="L410" i="3"/>
  <c r="L399" i="3"/>
  <c r="H374" i="3"/>
  <c r="L374" i="3" s="1"/>
  <c r="G370" i="3"/>
  <c r="H288" i="3"/>
  <c r="L289" i="3"/>
  <c r="H241" i="3"/>
  <c r="H238" i="3"/>
  <c r="G145" i="3"/>
  <c r="G144" i="3" s="1"/>
  <c r="L134" i="3"/>
  <c r="K88" i="3"/>
  <c r="G86" i="3"/>
  <c r="H72" i="3"/>
  <c r="L72" i="3" s="1"/>
  <c r="L34" i="2"/>
  <c r="L38" i="3"/>
  <c r="L33" i="3"/>
  <c r="L34" i="3"/>
  <c r="G164" i="3"/>
  <c r="G163" i="3" s="1"/>
  <c r="L202" i="3"/>
  <c r="H251" i="3"/>
  <c r="H250" i="3" s="1"/>
  <c r="H246" i="3" s="1"/>
  <c r="H245" i="3" s="1"/>
  <c r="L38" i="2"/>
  <c r="J97" i="3"/>
  <c r="L179" i="3"/>
  <c r="H86" i="3"/>
  <c r="H276" i="3"/>
  <c r="H403" i="3"/>
  <c r="H394" i="3"/>
  <c r="L395" i="3"/>
  <c r="L178" i="3"/>
  <c r="I72" i="3"/>
  <c r="I272" i="3"/>
  <c r="I355" i="3"/>
  <c r="I409" i="3"/>
  <c r="L355" i="3"/>
  <c r="K76" i="3"/>
  <c r="L36" i="3"/>
  <c r="E15" i="1"/>
  <c r="J24" i="1" s="1"/>
  <c r="J14" i="1"/>
  <c r="J426" i="3"/>
  <c r="H141" i="3"/>
  <c r="H140" i="3" s="1"/>
  <c r="G367" i="3"/>
  <c r="G366" i="3" s="1"/>
  <c r="G17" i="5" s="1"/>
  <c r="H210" i="3"/>
  <c r="L211" i="3"/>
  <c r="J372" i="3"/>
  <c r="H189" i="3"/>
  <c r="L190" i="3"/>
  <c r="I424" i="3"/>
  <c r="H159" i="3"/>
  <c r="H158" i="3" s="1"/>
  <c r="H153" i="3" s="1"/>
  <c r="G184" i="3"/>
  <c r="G183" i="3" s="1"/>
  <c r="I7" i="5"/>
  <c r="F80" i="3"/>
  <c r="J81" i="3"/>
  <c r="F147" i="3"/>
  <c r="F145" i="3" s="1"/>
  <c r="J148" i="3"/>
  <c r="F17" i="4"/>
  <c r="J213" i="3"/>
  <c r="F234" i="3"/>
  <c r="F232" i="3" s="1"/>
  <c r="J235" i="3"/>
  <c r="F326" i="3"/>
  <c r="J327" i="3"/>
  <c r="D242" i="3"/>
  <c r="D239" i="3" s="1"/>
  <c r="D241" i="3" s="1"/>
  <c r="I471" i="3"/>
  <c r="I58" i="3"/>
  <c r="H47" i="3"/>
  <c r="L48" i="3"/>
  <c r="G270" i="3"/>
  <c r="G269" i="3"/>
  <c r="G268" i="3" s="1"/>
  <c r="F14" i="3"/>
  <c r="J15" i="3"/>
  <c r="F46" i="3"/>
  <c r="F45" i="3" s="1"/>
  <c r="F44" i="3" s="1"/>
  <c r="F43" i="3" s="1"/>
  <c r="F242" i="3"/>
  <c r="F18" i="4"/>
  <c r="J243" i="3"/>
  <c r="F332" i="3"/>
  <c r="J333" i="3"/>
  <c r="F414" i="3"/>
  <c r="K415" i="3"/>
  <c r="J415" i="3"/>
  <c r="I32" i="3"/>
  <c r="I117" i="3"/>
  <c r="I141" i="3"/>
  <c r="J159" i="3"/>
  <c r="I159" i="3"/>
  <c r="I188" i="3"/>
  <c r="I189" i="3"/>
  <c r="I213" i="3"/>
  <c r="I234" i="3"/>
  <c r="I235" i="3"/>
  <c r="I381" i="3"/>
  <c r="I432" i="3"/>
  <c r="I444" i="3"/>
  <c r="J457" i="3"/>
  <c r="I457" i="3"/>
  <c r="I23" i="3"/>
  <c r="G45" i="2"/>
  <c r="K45" i="2" s="1"/>
  <c r="H228" i="3"/>
  <c r="L228" i="3" s="1"/>
  <c r="L229" i="3"/>
  <c r="H132" i="3"/>
  <c r="H131" i="3" s="1"/>
  <c r="H129" i="3" s="1"/>
  <c r="H128" i="3" s="1"/>
  <c r="L133" i="3"/>
  <c r="F22" i="3"/>
  <c r="F11" i="4"/>
  <c r="K23" i="3"/>
  <c r="J23" i="3"/>
  <c r="F134" i="3"/>
  <c r="K134" i="3" s="1"/>
  <c r="J135" i="3"/>
  <c r="J171" i="3"/>
  <c r="F200" i="3"/>
  <c r="J201" i="3"/>
  <c r="F250" i="3"/>
  <c r="J251" i="3"/>
  <c r="F280" i="3"/>
  <c r="J281" i="3"/>
  <c r="J313" i="3"/>
  <c r="F363" i="3"/>
  <c r="J364" i="3"/>
  <c r="K364" i="3"/>
  <c r="F393" i="3"/>
  <c r="J394" i="3"/>
  <c r="J424" i="3"/>
  <c r="F443" i="3"/>
  <c r="J444" i="3"/>
  <c r="D80" i="3"/>
  <c r="I80" i="3" s="1"/>
  <c r="J461" i="3"/>
  <c r="I461" i="3"/>
  <c r="D22" i="3"/>
  <c r="D21" i="3" s="1"/>
  <c r="D20" i="3" s="1"/>
  <c r="D19" i="3" s="1"/>
  <c r="D18" i="3" s="1"/>
  <c r="L53" i="3"/>
  <c r="K15" i="3"/>
  <c r="G61" i="3"/>
  <c r="G60" i="3" s="1"/>
  <c r="G156" i="3"/>
  <c r="G276" i="3"/>
  <c r="G447" i="3"/>
  <c r="G446" i="3" s="1"/>
  <c r="G212" i="3"/>
  <c r="J32" i="3"/>
  <c r="K228" i="3"/>
  <c r="H461" i="3"/>
  <c r="H456" i="3" s="1"/>
  <c r="H453" i="3" s="1"/>
  <c r="H452" i="3" s="1"/>
  <c r="H454" i="3" s="1"/>
  <c r="L462" i="3"/>
  <c r="L57" i="2"/>
  <c r="H117" i="3"/>
  <c r="H116" i="3" s="1"/>
  <c r="L116" i="3" s="1"/>
  <c r="L118" i="3"/>
  <c r="H148" i="3"/>
  <c r="H147" i="3" s="1"/>
  <c r="L149" i="3"/>
  <c r="G456" i="3"/>
  <c r="G453" i="3" s="1"/>
  <c r="G452" i="3" s="1"/>
  <c r="G454" i="3" s="1"/>
  <c r="J72" i="3"/>
  <c r="K243" i="3"/>
  <c r="F124" i="3"/>
  <c r="J125" i="3"/>
  <c r="F188" i="3"/>
  <c r="K188" i="3" s="1"/>
  <c r="J189" i="3"/>
  <c r="J355" i="3"/>
  <c r="K355" i="3"/>
  <c r="F380" i="3"/>
  <c r="J381" i="3"/>
  <c r="K381" i="3"/>
  <c r="J409" i="3"/>
  <c r="K409" i="3"/>
  <c r="F402" i="3"/>
  <c r="F431" i="3"/>
  <c r="J432" i="3"/>
  <c r="F470" i="3"/>
  <c r="J471" i="3"/>
  <c r="K471" i="3"/>
  <c r="D46" i="3"/>
  <c r="D45" i="3" s="1"/>
  <c r="D44" i="3" s="1"/>
  <c r="D43" i="3" s="1"/>
  <c r="D13" i="3"/>
  <c r="D12" i="3" s="1"/>
  <c r="D11" i="3" s="1"/>
  <c r="D10" i="3" s="1"/>
  <c r="J88" i="3"/>
  <c r="I88" i="3"/>
  <c r="G31" i="3"/>
  <c r="G29" i="3" s="1"/>
  <c r="K14" i="4"/>
  <c r="K32" i="3"/>
  <c r="H76" i="3"/>
  <c r="L76" i="3" s="1"/>
  <c r="L77" i="3"/>
  <c r="H80" i="3"/>
  <c r="L80" i="3" s="1"/>
  <c r="K189" i="3"/>
  <c r="H414" i="3"/>
  <c r="L415" i="3"/>
  <c r="F131" i="3"/>
  <c r="J132" i="3"/>
  <c r="J357" i="3"/>
  <c r="K357" i="3"/>
  <c r="F386" i="3"/>
  <c r="J387" i="3"/>
  <c r="K387" i="3"/>
  <c r="F437" i="3"/>
  <c r="J438" i="3"/>
  <c r="I41" i="3"/>
  <c r="I16" i="4"/>
  <c r="J53" i="3"/>
  <c r="I53" i="3"/>
  <c r="I81" i="3"/>
  <c r="J99" i="3"/>
  <c r="I99" i="3"/>
  <c r="I131" i="3"/>
  <c r="I132" i="3"/>
  <c r="I201" i="3"/>
  <c r="I225" i="3"/>
  <c r="J225" i="3"/>
  <c r="I251" i="3"/>
  <c r="I281" i="3"/>
  <c r="I327" i="3"/>
  <c r="I340" i="3"/>
  <c r="I364" i="3"/>
  <c r="I394" i="3"/>
  <c r="D57" i="3"/>
  <c r="F109" i="3"/>
  <c r="F105" i="3" s="1"/>
  <c r="J110" i="3"/>
  <c r="K110" i="3"/>
  <c r="F31" i="3"/>
  <c r="J31" i="3" s="1"/>
  <c r="F16" i="4"/>
  <c r="K16" i="4" s="1"/>
  <c r="J41" i="3"/>
  <c r="F63" i="3"/>
  <c r="F61" i="3" s="1"/>
  <c r="J64" i="3"/>
  <c r="F116" i="3"/>
  <c r="J116" i="3" s="1"/>
  <c r="J117" i="3"/>
  <c r="F140" i="3"/>
  <c r="J141" i="3"/>
  <c r="F209" i="3"/>
  <c r="K209" i="3" s="1"/>
  <c r="J210" i="3"/>
  <c r="K210" i="3"/>
  <c r="F265" i="3"/>
  <c r="F264" i="3" s="1"/>
  <c r="J266" i="3"/>
  <c r="F320" i="3"/>
  <c r="J321" i="3"/>
  <c r="F346" i="3"/>
  <c r="J347" i="3"/>
  <c r="F399" i="3"/>
  <c r="J400" i="3"/>
  <c r="F449" i="3"/>
  <c r="J450" i="3"/>
  <c r="I15" i="4"/>
  <c r="I36" i="3"/>
  <c r="I64" i="3"/>
  <c r="I76" i="3"/>
  <c r="I97" i="3"/>
  <c r="I110" i="3"/>
  <c r="I125" i="3"/>
  <c r="I134" i="3"/>
  <c r="I135" i="3"/>
  <c r="I148" i="3"/>
  <c r="J168" i="3"/>
  <c r="I168" i="3"/>
  <c r="J177" i="3"/>
  <c r="I178" i="3"/>
  <c r="J178" i="3"/>
  <c r="I191" i="3"/>
  <c r="J192" i="3"/>
  <c r="I192" i="3"/>
  <c r="I209" i="3"/>
  <c r="I210" i="3"/>
  <c r="I216" i="3"/>
  <c r="I228" i="3"/>
  <c r="I18" i="4"/>
  <c r="I243" i="3"/>
  <c r="I266" i="3"/>
  <c r="I274" i="3"/>
  <c r="J287" i="3"/>
  <c r="J288" i="3"/>
  <c r="I288" i="3"/>
  <c r="I311" i="3"/>
  <c r="I321" i="3"/>
  <c r="I333" i="3"/>
  <c r="I347" i="3"/>
  <c r="I357" i="3"/>
  <c r="I372" i="3"/>
  <c r="I387" i="3"/>
  <c r="I400" i="3"/>
  <c r="I415" i="3"/>
  <c r="I426" i="3"/>
  <c r="I438" i="3"/>
  <c r="I450" i="3"/>
  <c r="I15" i="3"/>
  <c r="F57" i="3"/>
  <c r="J58" i="3"/>
  <c r="K274" i="3"/>
  <c r="L388" i="3"/>
  <c r="L398" i="3"/>
  <c r="K81" i="3"/>
  <c r="K372" i="3"/>
  <c r="K58" i="3"/>
  <c r="H99" i="3"/>
  <c r="L99" i="3" s="1"/>
  <c r="G96" i="3"/>
  <c r="G93" i="3" s="1"/>
  <c r="G92" i="3" s="1"/>
  <c r="G94" i="3" s="1"/>
  <c r="G46" i="3"/>
  <c r="G45" i="3" s="1"/>
  <c r="G44" i="3" s="1"/>
  <c r="G43" i="3" s="1"/>
  <c r="H64" i="3"/>
  <c r="H63" i="3" s="1"/>
  <c r="L65" i="3"/>
  <c r="G224" i="3"/>
  <c r="L58" i="2"/>
  <c r="G25" i="2"/>
  <c r="K26" i="2"/>
  <c r="F25" i="2"/>
  <c r="J26" i="2"/>
  <c r="H25" i="2"/>
  <c r="L26" i="2"/>
  <c r="L9" i="2"/>
  <c r="J9" i="2"/>
  <c r="K9" i="2"/>
  <c r="L13" i="2"/>
  <c r="J13" i="2"/>
  <c r="K13" i="2"/>
  <c r="L17" i="2"/>
  <c r="J17" i="2"/>
  <c r="K17" i="2"/>
  <c r="L20" i="2"/>
  <c r="J20" i="2"/>
  <c r="K20" i="2"/>
  <c r="L42" i="3"/>
  <c r="L126" i="3"/>
  <c r="L75" i="3"/>
  <c r="L98" i="3"/>
  <c r="L193" i="3"/>
  <c r="H386" i="3"/>
  <c r="L387" i="3"/>
  <c r="L364" i="3"/>
  <c r="L379" i="3"/>
  <c r="F85" i="3"/>
  <c r="K85" i="3" s="1"/>
  <c r="J87" i="3"/>
  <c r="K87" i="3"/>
  <c r="F285" i="3"/>
  <c r="K287" i="3"/>
  <c r="F174" i="3"/>
  <c r="F153" i="3"/>
  <c r="F152" i="3" s="1"/>
  <c r="J158" i="3"/>
  <c r="L32" i="3"/>
  <c r="H11" i="4"/>
  <c r="L23" i="3"/>
  <c r="L81" i="3"/>
  <c r="L59" i="2"/>
  <c r="K178" i="3"/>
  <c r="K72" i="3"/>
  <c r="K132" i="3"/>
  <c r="L267" i="3"/>
  <c r="L439" i="3"/>
  <c r="K424" i="3"/>
  <c r="L433" i="3"/>
  <c r="L426" i="3"/>
  <c r="L427" i="3"/>
  <c r="K47" i="3"/>
  <c r="K97" i="3"/>
  <c r="L97" i="3"/>
  <c r="K148" i="3"/>
  <c r="K201" i="3"/>
  <c r="L273" i="3"/>
  <c r="L312" i="3"/>
  <c r="K213" i="3"/>
  <c r="K251" i="3"/>
  <c r="K347" i="3"/>
  <c r="K225" i="3"/>
  <c r="K457" i="3"/>
  <c r="L342" i="3"/>
  <c r="L460" i="3"/>
  <c r="L407" i="3"/>
  <c r="K450" i="3"/>
  <c r="L334" i="3"/>
  <c r="L112" i="3"/>
  <c r="K53" i="3"/>
  <c r="K117" i="3"/>
  <c r="K159" i="3"/>
  <c r="K281" i="3"/>
  <c r="K327" i="3"/>
  <c r="L214" i="3"/>
  <c r="L252" i="3"/>
  <c r="L274" i="3"/>
  <c r="L275" i="3"/>
  <c r="L313" i="3"/>
  <c r="L314" i="3"/>
  <c r="L348" i="3"/>
  <c r="L226" i="3"/>
  <c r="L425" i="3"/>
  <c r="L458" i="3"/>
  <c r="K444" i="3"/>
  <c r="L451" i="3"/>
  <c r="K41" i="3"/>
  <c r="K192" i="3"/>
  <c r="K272" i="3"/>
  <c r="K311" i="3"/>
  <c r="L236" i="3"/>
  <c r="L305" i="3"/>
  <c r="L322" i="3"/>
  <c r="L463" i="3"/>
  <c r="K64" i="3"/>
  <c r="K125" i="3"/>
  <c r="L125" i="3"/>
  <c r="K168" i="3"/>
  <c r="K333" i="3"/>
  <c r="L282" i="3"/>
  <c r="L328" i="3"/>
  <c r="K235" i="3"/>
  <c r="K266" i="3"/>
  <c r="K321" i="3"/>
  <c r="K438" i="3"/>
  <c r="K432" i="3"/>
  <c r="L216" i="3"/>
  <c r="L217" i="3"/>
  <c r="L445" i="3"/>
  <c r="L243" i="3"/>
  <c r="L396" i="3"/>
  <c r="L397" i="3"/>
  <c r="L468" i="3"/>
  <c r="L378" i="3"/>
  <c r="K41" i="2"/>
  <c r="J52" i="3"/>
  <c r="K52" i="3"/>
  <c r="F453" i="3"/>
  <c r="K59" i="2"/>
  <c r="J40" i="2"/>
  <c r="K40" i="2"/>
  <c r="J35" i="2"/>
  <c r="F8" i="2"/>
  <c r="H8" i="2"/>
  <c r="I9" i="1" s="1"/>
  <c r="D271" i="3"/>
  <c r="D270" i="3" s="1"/>
  <c r="F271" i="3"/>
  <c r="D423" i="3"/>
  <c r="D420" i="3" s="1"/>
  <c r="D419" i="3" s="1"/>
  <c r="D418" i="3" s="1"/>
  <c r="D417" i="3" s="1"/>
  <c r="F354" i="3"/>
  <c r="D96" i="3"/>
  <c r="D93" i="3" s="1"/>
  <c r="D92" i="3" s="1"/>
  <c r="D370" i="3"/>
  <c r="F31" i="2"/>
  <c r="D167" i="3"/>
  <c r="D164" i="3" s="1"/>
  <c r="D163" i="3" s="1"/>
  <c r="F310" i="3"/>
  <c r="F71" i="3"/>
  <c r="K33" i="2"/>
  <c r="F167" i="3"/>
  <c r="F212" i="3"/>
  <c r="F96" i="3"/>
  <c r="F371" i="3"/>
  <c r="F423" i="3"/>
  <c r="D354" i="3"/>
  <c r="D352" i="3" s="1"/>
  <c r="D351" i="3" s="1"/>
  <c r="D350" i="3" s="1"/>
  <c r="D349" i="3" s="1"/>
  <c r="F403" i="3"/>
  <c r="L51" i="2"/>
  <c r="D402" i="3"/>
  <c r="F224" i="3"/>
  <c r="J456" i="3"/>
  <c r="D456" i="3"/>
  <c r="D453" i="3" s="1"/>
  <c r="D452" i="3" s="1"/>
  <c r="D454" i="3" s="1"/>
  <c r="D448" i="3"/>
  <c r="D447" i="3"/>
  <c r="D446" i="3" s="1"/>
  <c r="D389" i="3"/>
  <c r="D391" i="3"/>
  <c r="I391" i="3" s="1"/>
  <c r="D369" i="3"/>
  <c r="D368" i="3" s="1"/>
  <c r="D337" i="3"/>
  <c r="D336" i="3"/>
  <c r="D335" i="3" s="1"/>
  <c r="D316" i="3" s="1"/>
  <c r="D315" i="3" s="1"/>
  <c r="K49" i="2"/>
  <c r="D71" i="3"/>
  <c r="D184" i="3"/>
  <c r="D183" i="3" s="1"/>
  <c r="K36" i="2"/>
  <c r="D212" i="3"/>
  <c r="D206" i="3" s="1"/>
  <c r="D205" i="3" s="1"/>
  <c r="D204" i="3" s="1"/>
  <c r="D224" i="3"/>
  <c r="D221" i="3" s="1"/>
  <c r="D220" i="3" s="1"/>
  <c r="D219" i="3" s="1"/>
  <c r="D310" i="3"/>
  <c r="D307" i="3" s="1"/>
  <c r="D306" i="3" s="1"/>
  <c r="D298" i="3" s="1"/>
  <c r="I298" i="3" s="1"/>
  <c r="D276" i="3"/>
  <c r="D279" i="3"/>
  <c r="D264" i="3"/>
  <c r="D263" i="3"/>
  <c r="D262" i="3" s="1"/>
  <c r="D232" i="3"/>
  <c r="D231" i="3" s="1"/>
  <c r="D233" i="3"/>
  <c r="D196" i="3"/>
  <c r="D195" i="3" s="1"/>
  <c r="D199" i="3"/>
  <c r="D156" i="3"/>
  <c r="D152" i="3"/>
  <c r="D146" i="3"/>
  <c r="D145" i="3"/>
  <c r="D144" i="3" s="1"/>
  <c r="D137" i="3"/>
  <c r="D139" i="3"/>
  <c r="D138" i="3" s="1"/>
  <c r="D129" i="3"/>
  <c r="D128" i="3" s="1"/>
  <c r="D114" i="3"/>
  <c r="D113" i="3" s="1"/>
  <c r="D104" i="3"/>
  <c r="D108" i="3"/>
  <c r="I108" i="3" s="1"/>
  <c r="D105" i="3"/>
  <c r="I105" i="3" s="1"/>
  <c r="D86" i="3"/>
  <c r="D85" i="3"/>
  <c r="D84" i="3" s="1"/>
  <c r="D62" i="3"/>
  <c r="D61" i="3"/>
  <c r="D60" i="3" s="1"/>
  <c r="D51" i="3"/>
  <c r="D50" i="3"/>
  <c r="D49" i="3" s="1"/>
  <c r="D31" i="3"/>
  <c r="D29" i="3" s="1"/>
  <c r="D28" i="3" s="1"/>
  <c r="D30" i="3" s="1"/>
  <c r="K48" i="2"/>
  <c r="F50" i="3"/>
  <c r="F51" i="3"/>
  <c r="K37" i="2"/>
  <c r="K50" i="2"/>
  <c r="F86" i="3"/>
  <c r="K60" i="2"/>
  <c r="G61" i="2"/>
  <c r="L14" i="3" l="1"/>
  <c r="L13" i="3"/>
  <c r="H10" i="4"/>
  <c r="H336" i="3"/>
  <c r="H335" i="3" s="1"/>
  <c r="H316" i="3" s="1"/>
  <c r="H315" i="3" s="1"/>
  <c r="H15" i="5" s="1"/>
  <c r="H269" i="3"/>
  <c r="H268" i="3" s="1"/>
  <c r="H167" i="3"/>
  <c r="H166" i="3" s="1"/>
  <c r="L22" i="4"/>
  <c r="L47" i="3"/>
  <c r="G28" i="3"/>
  <c r="G27" i="3" s="1"/>
  <c r="G26" i="3" s="1"/>
  <c r="G11" i="5" s="1"/>
  <c r="L298" i="3"/>
  <c r="L16" i="5"/>
  <c r="L15" i="3"/>
  <c r="L354" i="3"/>
  <c r="H9" i="5"/>
  <c r="H8" i="5" s="1"/>
  <c r="L176" i="3"/>
  <c r="L15" i="5"/>
  <c r="L41" i="3"/>
  <c r="F49" i="3"/>
  <c r="L117" i="3"/>
  <c r="K105" i="3"/>
  <c r="L64" i="3"/>
  <c r="H212" i="3"/>
  <c r="L14" i="4"/>
  <c r="H31" i="3"/>
  <c r="H29" i="3" s="1"/>
  <c r="H233" i="3"/>
  <c r="H371" i="3"/>
  <c r="H370" i="3" s="1"/>
  <c r="G151" i="3"/>
  <c r="G103" i="3"/>
  <c r="G9" i="5"/>
  <c r="F114" i="3"/>
  <c r="J114" i="3" s="1"/>
  <c r="L159" i="3"/>
  <c r="F104" i="3"/>
  <c r="K104" i="3" s="1"/>
  <c r="D67" i="3"/>
  <c r="D66" i="3" s="1"/>
  <c r="D27" i="3" s="1"/>
  <c r="D26" i="3" s="1"/>
  <c r="L10" i="4"/>
  <c r="D9" i="3"/>
  <c r="D8" i="3" s="1"/>
  <c r="F115" i="3"/>
  <c r="K115" i="3" s="1"/>
  <c r="L148" i="3"/>
  <c r="L192" i="3"/>
  <c r="H200" i="3"/>
  <c r="H197" i="3" s="1"/>
  <c r="H196" i="3" s="1"/>
  <c r="H195" i="3" s="1"/>
  <c r="L201" i="3"/>
  <c r="K456" i="3"/>
  <c r="G418" i="3"/>
  <c r="G417" i="3" s="1"/>
  <c r="G18" i="5" s="1"/>
  <c r="H402" i="3"/>
  <c r="K15" i="4"/>
  <c r="H287" i="3"/>
  <c r="L288" i="3"/>
  <c r="G261" i="3"/>
  <c r="G260" i="3" s="1"/>
  <c r="G14" i="5" s="1"/>
  <c r="K18" i="4"/>
  <c r="F146" i="3"/>
  <c r="J146" i="3" s="1"/>
  <c r="L132" i="3"/>
  <c r="D269" i="3"/>
  <c r="D268" i="3" s="1"/>
  <c r="D261" i="3" s="1"/>
  <c r="D260" i="3" s="1"/>
  <c r="D238" i="3"/>
  <c r="D230" i="3" s="1"/>
  <c r="D218" i="3" s="1"/>
  <c r="J15" i="4"/>
  <c r="F29" i="3"/>
  <c r="G187" i="3"/>
  <c r="H188" i="3"/>
  <c r="L189" i="3"/>
  <c r="H137" i="3"/>
  <c r="H139" i="3"/>
  <c r="H138" i="3" s="1"/>
  <c r="H224" i="3"/>
  <c r="H221" i="3" s="1"/>
  <c r="H220" i="3" s="1"/>
  <c r="H219" i="3" s="1"/>
  <c r="J17" i="4"/>
  <c r="F129" i="3"/>
  <c r="F128" i="3" s="1"/>
  <c r="J18" i="4"/>
  <c r="F184" i="3"/>
  <c r="F187" i="3" s="1"/>
  <c r="J187" i="3" s="1"/>
  <c r="J449" i="3"/>
  <c r="J265" i="3"/>
  <c r="J191" i="3"/>
  <c r="I11" i="4"/>
  <c r="H152" i="3"/>
  <c r="H156" i="3"/>
  <c r="J15" i="1"/>
  <c r="I402" i="3"/>
  <c r="J57" i="3"/>
  <c r="J209" i="3"/>
  <c r="J16" i="4"/>
  <c r="H209" i="3"/>
  <c r="L210" i="3"/>
  <c r="H393" i="3"/>
  <c r="L394" i="3"/>
  <c r="I163" i="3"/>
  <c r="I164" i="3"/>
  <c r="I212" i="3"/>
  <c r="F231" i="3"/>
  <c r="J212" i="3"/>
  <c r="J22" i="4"/>
  <c r="F20" i="4"/>
  <c r="I414" i="3"/>
  <c r="I346" i="3"/>
  <c r="I287" i="3"/>
  <c r="I146" i="3"/>
  <c r="I147" i="3"/>
  <c r="I124" i="3"/>
  <c r="F345" i="3"/>
  <c r="J346" i="3"/>
  <c r="I337" i="3"/>
  <c r="I339" i="3"/>
  <c r="I250" i="3"/>
  <c r="I200" i="3"/>
  <c r="H413" i="3"/>
  <c r="L414" i="3"/>
  <c r="F469" i="3"/>
  <c r="J470" i="3"/>
  <c r="K470" i="3"/>
  <c r="F121" i="3"/>
  <c r="J124" i="3"/>
  <c r="G206" i="3"/>
  <c r="G205" i="3" s="1"/>
  <c r="G204" i="3" s="1"/>
  <c r="F390" i="3"/>
  <c r="J393" i="3"/>
  <c r="K393" i="3"/>
  <c r="F277" i="3"/>
  <c r="J280" i="3"/>
  <c r="F197" i="3"/>
  <c r="J200" i="3"/>
  <c r="I431" i="3"/>
  <c r="F413" i="3"/>
  <c r="J414" i="3"/>
  <c r="K414" i="3"/>
  <c r="I470" i="3"/>
  <c r="F325" i="3"/>
  <c r="J326" i="3"/>
  <c r="F447" i="3"/>
  <c r="F60" i="3"/>
  <c r="J61" i="3"/>
  <c r="I84" i="3"/>
  <c r="I85" i="3"/>
  <c r="I113" i="3"/>
  <c r="I114" i="3"/>
  <c r="F263" i="3"/>
  <c r="I423" i="3"/>
  <c r="F269" i="3"/>
  <c r="J271" i="3"/>
  <c r="K31" i="3"/>
  <c r="I14" i="3"/>
  <c r="F139" i="3"/>
  <c r="J140" i="3"/>
  <c r="F385" i="3"/>
  <c r="J386" i="3"/>
  <c r="K386" i="3"/>
  <c r="F442" i="3"/>
  <c r="J443" i="3"/>
  <c r="I137" i="3"/>
  <c r="I140" i="3"/>
  <c r="I14" i="4"/>
  <c r="F239" i="3"/>
  <c r="J242" i="3"/>
  <c r="F13" i="3"/>
  <c r="F10" i="4"/>
  <c r="J14" i="3"/>
  <c r="K14" i="3"/>
  <c r="I23" i="4"/>
  <c r="H71" i="3"/>
  <c r="F448" i="3"/>
  <c r="K448" i="3" s="1"/>
  <c r="F137" i="3"/>
  <c r="F206" i="3"/>
  <c r="I60" i="3"/>
  <c r="I61" i="3"/>
  <c r="I233" i="3"/>
  <c r="I71" i="3"/>
  <c r="I31" i="3"/>
  <c r="H62" i="3"/>
  <c r="H61" i="3"/>
  <c r="H60" i="3" s="1"/>
  <c r="J23" i="4"/>
  <c r="I399" i="3"/>
  <c r="I332" i="3"/>
  <c r="I242" i="3"/>
  <c r="I104" i="3"/>
  <c r="I109" i="3"/>
  <c r="I62" i="3"/>
  <c r="I63" i="3"/>
  <c r="F398" i="3"/>
  <c r="J399" i="3"/>
  <c r="K399" i="3"/>
  <c r="F319" i="3"/>
  <c r="J320" i="3"/>
  <c r="I363" i="3"/>
  <c r="I326" i="3"/>
  <c r="I280" i="3"/>
  <c r="I20" i="4"/>
  <c r="I51" i="3"/>
  <c r="I52" i="3"/>
  <c r="F436" i="3"/>
  <c r="J437" i="3"/>
  <c r="J131" i="3"/>
  <c r="F430" i="3"/>
  <c r="J431" i="3"/>
  <c r="J188" i="3"/>
  <c r="H96" i="3"/>
  <c r="H93" i="3" s="1"/>
  <c r="H92" i="3" s="1"/>
  <c r="H94" i="3" s="1"/>
  <c r="K57" i="3"/>
  <c r="F246" i="3"/>
  <c r="J250" i="3"/>
  <c r="J11" i="4"/>
  <c r="K11" i="4"/>
  <c r="J14" i="4"/>
  <c r="I22" i="3"/>
  <c r="I443" i="3"/>
  <c r="I380" i="3"/>
  <c r="I17" i="4"/>
  <c r="F331" i="3"/>
  <c r="J332" i="3"/>
  <c r="H46" i="3"/>
  <c r="H45" i="3" s="1"/>
  <c r="H44" i="3" s="1"/>
  <c r="H43" i="3" s="1"/>
  <c r="L19" i="4"/>
  <c r="I57" i="3"/>
  <c r="F233" i="3"/>
  <c r="J233" i="3" s="1"/>
  <c r="J234" i="3"/>
  <c r="J147" i="3"/>
  <c r="I138" i="3"/>
  <c r="I139" i="3"/>
  <c r="I336" i="3"/>
  <c r="I224" i="3"/>
  <c r="I167" i="3"/>
  <c r="I96" i="3"/>
  <c r="G223" i="3"/>
  <c r="G221" i="3"/>
  <c r="G220" i="3" s="1"/>
  <c r="G219" i="3" s="1"/>
  <c r="I386" i="3"/>
  <c r="I320" i="3"/>
  <c r="I177" i="3"/>
  <c r="I393" i="3"/>
  <c r="F379" i="3"/>
  <c r="J380" i="3"/>
  <c r="K380" i="3"/>
  <c r="J80" i="3"/>
  <c r="K80" i="3"/>
  <c r="J232" i="3"/>
  <c r="F420" i="3"/>
  <c r="J423" i="3"/>
  <c r="F307" i="3"/>
  <c r="J310" i="3"/>
  <c r="F352" i="3"/>
  <c r="K352" i="3" s="1"/>
  <c r="J354" i="3"/>
  <c r="I437" i="3"/>
  <c r="F62" i="3"/>
  <c r="J62" i="3" s="1"/>
  <c r="J63" i="3"/>
  <c r="I86" i="3"/>
  <c r="I87" i="3"/>
  <c r="H114" i="3"/>
  <c r="H113" i="3" s="1"/>
  <c r="H115" i="3"/>
  <c r="L115" i="3" s="1"/>
  <c r="J105" i="3"/>
  <c r="J86" i="3"/>
  <c r="F144" i="3"/>
  <c r="J145" i="3"/>
  <c r="I49" i="3"/>
  <c r="I50" i="3"/>
  <c r="I128" i="3"/>
  <c r="I129" i="3"/>
  <c r="I262" i="3"/>
  <c r="I263" i="3"/>
  <c r="I446" i="3"/>
  <c r="I447" i="3"/>
  <c r="I456" i="3"/>
  <c r="I354" i="3"/>
  <c r="I270" i="3"/>
  <c r="I271" i="3"/>
  <c r="I310" i="3"/>
  <c r="L461" i="3"/>
  <c r="K22" i="4"/>
  <c r="K140" i="3"/>
  <c r="K17" i="4"/>
  <c r="K354" i="3"/>
  <c r="I448" i="3"/>
  <c r="I449" i="3"/>
  <c r="I264" i="3"/>
  <c r="I265" i="3"/>
  <c r="I19" i="4"/>
  <c r="F108" i="3"/>
  <c r="J109" i="3"/>
  <c r="K109" i="3"/>
  <c r="G13" i="4"/>
  <c r="G12" i="4" s="1"/>
  <c r="H146" i="3"/>
  <c r="H145" i="3"/>
  <c r="H144" i="3" s="1"/>
  <c r="K242" i="3"/>
  <c r="F360" i="3"/>
  <c r="J363" i="3"/>
  <c r="K363" i="3"/>
  <c r="J134" i="3"/>
  <c r="F21" i="3"/>
  <c r="J22" i="3"/>
  <c r="K22" i="3"/>
  <c r="I158" i="3"/>
  <c r="I115" i="3"/>
  <c r="I116" i="3"/>
  <c r="H418" i="3"/>
  <c r="H417" i="3" s="1"/>
  <c r="H18" i="5" s="1"/>
  <c r="G10" i="1"/>
  <c r="K10" i="1" s="1"/>
  <c r="J25" i="2"/>
  <c r="I10" i="1"/>
  <c r="I11" i="1" s="1"/>
  <c r="L25" i="2"/>
  <c r="H10" i="1"/>
  <c r="K25" i="2"/>
  <c r="H9" i="1"/>
  <c r="L8" i="2"/>
  <c r="G9" i="1"/>
  <c r="J8" i="2"/>
  <c r="K8" i="2"/>
  <c r="H385" i="3"/>
  <c r="L386" i="3"/>
  <c r="L363" i="3"/>
  <c r="H9" i="4"/>
  <c r="L11" i="4"/>
  <c r="G8" i="4"/>
  <c r="L16" i="4"/>
  <c r="F93" i="3"/>
  <c r="J96" i="3"/>
  <c r="J403" i="3"/>
  <c r="I403" i="3"/>
  <c r="K86" i="3"/>
  <c r="F84" i="3"/>
  <c r="J85" i="3"/>
  <c r="F284" i="3"/>
  <c r="K285" i="3"/>
  <c r="F221" i="3"/>
  <c r="J224" i="3"/>
  <c r="F173" i="3"/>
  <c r="F164" i="3"/>
  <c r="J167" i="3"/>
  <c r="F156" i="3"/>
  <c r="L177" i="3"/>
  <c r="K177" i="3"/>
  <c r="L22" i="3"/>
  <c r="K437" i="3"/>
  <c r="L46" i="2"/>
  <c r="H45" i="2"/>
  <c r="L45" i="2" s="1"/>
  <c r="K96" i="3"/>
  <c r="K423" i="3"/>
  <c r="K405" i="3"/>
  <c r="L242" i="3"/>
  <c r="K264" i="3"/>
  <c r="K265" i="3"/>
  <c r="L327" i="3"/>
  <c r="K124" i="3"/>
  <c r="L124" i="3"/>
  <c r="L321" i="3"/>
  <c r="L235" i="3"/>
  <c r="K191" i="3"/>
  <c r="L191" i="3"/>
  <c r="K443" i="3"/>
  <c r="L225" i="3"/>
  <c r="L251" i="3"/>
  <c r="K326" i="3"/>
  <c r="K449" i="3"/>
  <c r="K346" i="3"/>
  <c r="K200" i="3"/>
  <c r="K131" i="3"/>
  <c r="L131" i="3"/>
  <c r="L141" i="3"/>
  <c r="L266" i="3"/>
  <c r="K320" i="3"/>
  <c r="K167" i="3"/>
  <c r="K271" i="3"/>
  <c r="L424" i="3"/>
  <c r="L88" i="3"/>
  <c r="L158" i="3"/>
  <c r="K158" i="3"/>
  <c r="K212" i="3"/>
  <c r="L272" i="3"/>
  <c r="L18" i="4"/>
  <c r="L432" i="3"/>
  <c r="L438" i="3"/>
  <c r="K63" i="3"/>
  <c r="L63" i="3"/>
  <c r="L457" i="3"/>
  <c r="K116" i="3"/>
  <c r="L333" i="3"/>
  <c r="L311" i="3"/>
  <c r="K147" i="3"/>
  <c r="L147" i="3"/>
  <c r="K46" i="3"/>
  <c r="L36" i="2"/>
  <c r="L444" i="3"/>
  <c r="K431" i="3"/>
  <c r="K234" i="3"/>
  <c r="L281" i="3"/>
  <c r="K332" i="3"/>
  <c r="L110" i="3"/>
  <c r="K310" i="3"/>
  <c r="L450" i="3"/>
  <c r="L347" i="3"/>
  <c r="L17" i="4"/>
  <c r="L213" i="3"/>
  <c r="K280" i="3"/>
  <c r="K50" i="3"/>
  <c r="L51" i="3"/>
  <c r="L52" i="3"/>
  <c r="L406" i="3"/>
  <c r="L340" i="3"/>
  <c r="K224" i="3"/>
  <c r="K250" i="3"/>
  <c r="K61" i="2"/>
  <c r="K62" i="2"/>
  <c r="L12" i="3"/>
  <c r="L32" i="2"/>
  <c r="K32" i="2"/>
  <c r="L352" i="3"/>
  <c r="G42" i="2"/>
  <c r="K42" i="2" s="1"/>
  <c r="K43" i="2"/>
  <c r="L467" i="3"/>
  <c r="F67" i="3"/>
  <c r="J71" i="3"/>
  <c r="K71" i="3"/>
  <c r="K51" i="3"/>
  <c r="J51" i="3"/>
  <c r="J50" i="3"/>
  <c r="F452" i="3"/>
  <c r="J453" i="3"/>
  <c r="K453" i="3"/>
  <c r="F370" i="3"/>
  <c r="J371" i="3"/>
  <c r="K371" i="3"/>
  <c r="I370" i="3"/>
  <c r="I371" i="3"/>
  <c r="G13" i="1"/>
  <c r="J53" i="2"/>
  <c r="J31" i="2"/>
  <c r="F270" i="3"/>
  <c r="J270" i="3" s="1"/>
  <c r="D166" i="3"/>
  <c r="F223" i="3"/>
  <c r="J223" i="3" s="1"/>
  <c r="G47" i="2"/>
  <c r="K47" i="2" s="1"/>
  <c r="G35" i="2"/>
  <c r="K35" i="2" s="1"/>
  <c r="G31" i="2"/>
  <c r="K31" i="2" s="1"/>
  <c r="F369" i="3"/>
  <c r="D207" i="3"/>
  <c r="D223" i="3"/>
  <c r="F166" i="3"/>
  <c r="J166" i="3" s="1"/>
  <c r="D187" i="3"/>
  <c r="D367" i="3"/>
  <c r="D366" i="3" s="1"/>
  <c r="L37" i="2"/>
  <c r="D103" i="3"/>
  <c r="G56" i="2"/>
  <c r="D151" i="3"/>
  <c r="H61" i="2"/>
  <c r="L48" i="2"/>
  <c r="L33" i="2"/>
  <c r="L50" i="2"/>
  <c r="L49" i="2"/>
  <c r="L60" i="2"/>
  <c r="L167" i="3" l="1"/>
  <c r="F113" i="3"/>
  <c r="H164" i="3"/>
  <c r="H163" i="3" s="1"/>
  <c r="H28" i="3"/>
  <c r="L9" i="5"/>
  <c r="F28" i="3"/>
  <c r="J28" i="3" s="1"/>
  <c r="G30" i="3"/>
  <c r="H369" i="3"/>
  <c r="H368" i="3" s="1"/>
  <c r="G218" i="3"/>
  <c r="G13" i="5" s="1"/>
  <c r="L31" i="3"/>
  <c r="L29" i="3"/>
  <c r="H218" i="3"/>
  <c r="H13" i="5" s="1"/>
  <c r="G102" i="3"/>
  <c r="G12" i="5" s="1"/>
  <c r="G8" i="5"/>
  <c r="L8" i="5" s="1"/>
  <c r="D68" i="3"/>
  <c r="L18" i="5"/>
  <c r="K207" i="3"/>
  <c r="L46" i="3"/>
  <c r="J129" i="3"/>
  <c r="L200" i="3"/>
  <c r="H199" i="3"/>
  <c r="L96" i="3"/>
  <c r="H13" i="4"/>
  <c r="L13" i="4" s="1"/>
  <c r="H285" i="3"/>
  <c r="L287" i="3"/>
  <c r="H223" i="3"/>
  <c r="L223" i="3" s="1"/>
  <c r="F183" i="3"/>
  <c r="J183" i="3" s="1"/>
  <c r="K29" i="3"/>
  <c r="L15" i="4"/>
  <c r="L10" i="1"/>
  <c r="H11" i="1"/>
  <c r="M11" i="1" s="1"/>
  <c r="H20" i="4"/>
  <c r="H12" i="4" s="1"/>
  <c r="H390" i="3"/>
  <c r="L393" i="3"/>
  <c r="J22" i="1"/>
  <c r="K270" i="3"/>
  <c r="L207" i="3"/>
  <c r="H206" i="3"/>
  <c r="H205" i="3" s="1"/>
  <c r="H204" i="3" s="1"/>
  <c r="L209" i="3"/>
  <c r="H184" i="3"/>
  <c r="L184" i="3" s="1"/>
  <c r="L188" i="3"/>
  <c r="J370" i="3"/>
  <c r="J60" i="3"/>
  <c r="J115" i="3"/>
  <c r="M10" i="1"/>
  <c r="H103" i="3"/>
  <c r="J207" i="3"/>
  <c r="F20" i="3"/>
  <c r="J21" i="3"/>
  <c r="K21" i="3"/>
  <c r="I183" i="3"/>
  <c r="I184" i="3"/>
  <c r="F330" i="3"/>
  <c r="J331" i="3"/>
  <c r="I331" i="3"/>
  <c r="J448" i="3"/>
  <c r="J239" i="3"/>
  <c r="F241" i="3"/>
  <c r="K239" i="3"/>
  <c r="F238" i="3"/>
  <c r="F441" i="3"/>
  <c r="J442" i="3"/>
  <c r="I10" i="4"/>
  <c r="F262" i="3"/>
  <c r="J263" i="3"/>
  <c r="I153" i="3"/>
  <c r="I156" i="3"/>
  <c r="I306" i="3"/>
  <c r="I307" i="3"/>
  <c r="F306" i="3"/>
  <c r="F298" i="3" s="1"/>
  <c r="J307" i="3"/>
  <c r="I173" i="3"/>
  <c r="I174" i="3"/>
  <c r="I385" i="3"/>
  <c r="I221" i="3"/>
  <c r="I442" i="3"/>
  <c r="F435" i="3"/>
  <c r="J436" i="3"/>
  <c r="I325" i="3"/>
  <c r="I29" i="3"/>
  <c r="J137" i="3"/>
  <c r="K137" i="3"/>
  <c r="H67" i="3"/>
  <c r="H66" i="3" s="1"/>
  <c r="H68" i="3" s="1"/>
  <c r="L71" i="3"/>
  <c r="J10" i="4"/>
  <c r="F9" i="4"/>
  <c r="K10" i="4"/>
  <c r="I13" i="4"/>
  <c r="I12" i="4"/>
  <c r="F268" i="3"/>
  <c r="K268" i="3" s="1"/>
  <c r="J269" i="3"/>
  <c r="F412" i="3"/>
  <c r="K413" i="3"/>
  <c r="J413" i="3"/>
  <c r="J197" i="3"/>
  <c r="F196" i="3"/>
  <c r="F199" i="3"/>
  <c r="F468" i="3"/>
  <c r="J469" i="3"/>
  <c r="K469" i="3"/>
  <c r="I197" i="3"/>
  <c r="I199" i="3"/>
  <c r="I120" i="3"/>
  <c r="I121" i="3"/>
  <c r="I284" i="3"/>
  <c r="I285" i="3"/>
  <c r="I413" i="3"/>
  <c r="I223" i="3"/>
  <c r="J29" i="3"/>
  <c r="L114" i="3"/>
  <c r="J184" i="3"/>
  <c r="I145" i="3"/>
  <c r="I239" i="3"/>
  <c r="I241" i="3"/>
  <c r="I238" i="3"/>
  <c r="I398" i="3"/>
  <c r="J104" i="3"/>
  <c r="F12" i="3"/>
  <c r="J13" i="3"/>
  <c r="K13" i="3"/>
  <c r="F138" i="3"/>
  <c r="J139" i="3"/>
  <c r="K139" i="3"/>
  <c r="F446" i="3"/>
  <c r="J446" i="3" s="1"/>
  <c r="J447" i="3"/>
  <c r="I469" i="3"/>
  <c r="J390" i="3"/>
  <c r="K390" i="3"/>
  <c r="F389" i="3"/>
  <c r="F391" i="3"/>
  <c r="J391" i="3" s="1"/>
  <c r="J20" i="4"/>
  <c r="F359" i="3"/>
  <c r="J360" i="3"/>
  <c r="K360" i="3"/>
  <c r="F245" i="3"/>
  <c r="J246" i="3"/>
  <c r="F397" i="3"/>
  <c r="J398" i="3"/>
  <c r="K398" i="3"/>
  <c r="F205" i="3"/>
  <c r="J206" i="3"/>
  <c r="F384" i="3"/>
  <c r="J385" i="3"/>
  <c r="K385" i="3"/>
  <c r="F324" i="3"/>
  <c r="J325" i="3"/>
  <c r="I206" i="3"/>
  <c r="I352" i="3"/>
  <c r="I232" i="3"/>
  <c r="I93" i="3"/>
  <c r="F429" i="3"/>
  <c r="J430" i="3"/>
  <c r="F318" i="3"/>
  <c r="J319" i="3"/>
  <c r="I13" i="3"/>
  <c r="I269" i="3"/>
  <c r="K233" i="3"/>
  <c r="K206" i="3"/>
  <c r="J153" i="3"/>
  <c r="J174" i="3"/>
  <c r="J285" i="3"/>
  <c r="J108" i="3"/>
  <c r="K108" i="3"/>
  <c r="I453" i="3"/>
  <c r="I436" i="3"/>
  <c r="F351" i="3"/>
  <c r="K351" i="3" s="1"/>
  <c r="J352" i="3"/>
  <c r="F419" i="3"/>
  <c r="J420" i="3"/>
  <c r="F378" i="3"/>
  <c r="J379" i="3"/>
  <c r="K379" i="3"/>
  <c r="I390" i="3"/>
  <c r="I389" i="3"/>
  <c r="I319" i="3"/>
  <c r="I166" i="3"/>
  <c r="I335" i="3"/>
  <c r="I379" i="3"/>
  <c r="I21" i="3"/>
  <c r="I277" i="3"/>
  <c r="I279" i="3"/>
  <c r="I276" i="3"/>
  <c r="I360" i="3"/>
  <c r="J128" i="3"/>
  <c r="I67" i="3"/>
  <c r="I420" i="3"/>
  <c r="J113" i="3"/>
  <c r="I430" i="3"/>
  <c r="J277" i="3"/>
  <c r="F279" i="3"/>
  <c r="J279" i="3" s="1"/>
  <c r="F276" i="3"/>
  <c r="J276" i="3" s="1"/>
  <c r="F120" i="3"/>
  <c r="J121" i="3"/>
  <c r="H412" i="3"/>
  <c r="L413" i="3"/>
  <c r="I245" i="3"/>
  <c r="I246" i="3"/>
  <c r="F344" i="3"/>
  <c r="J345" i="3"/>
  <c r="I345" i="3"/>
  <c r="J264" i="3"/>
  <c r="I207" i="3"/>
  <c r="M9" i="1"/>
  <c r="L9" i="1"/>
  <c r="K9" i="1"/>
  <c r="G11" i="1"/>
  <c r="H384" i="3"/>
  <c r="L385" i="3"/>
  <c r="L377" i="3"/>
  <c r="L360" i="3"/>
  <c r="K20" i="4"/>
  <c r="K23" i="4"/>
  <c r="H8" i="4"/>
  <c r="L8" i="4" s="1"/>
  <c r="L9" i="4"/>
  <c r="F92" i="3"/>
  <c r="J93" i="3"/>
  <c r="J402" i="3"/>
  <c r="J84" i="3"/>
  <c r="K84" i="3"/>
  <c r="K284" i="3"/>
  <c r="K223" i="3"/>
  <c r="F220" i="3"/>
  <c r="J221" i="3"/>
  <c r="F163" i="3"/>
  <c r="J164" i="3"/>
  <c r="L21" i="3"/>
  <c r="L174" i="3"/>
  <c r="K174" i="3"/>
  <c r="L405" i="3"/>
  <c r="K269" i="3"/>
  <c r="L129" i="3"/>
  <c r="K129" i="3"/>
  <c r="K197" i="3"/>
  <c r="L197" i="3"/>
  <c r="K345" i="3"/>
  <c r="L250" i="3"/>
  <c r="L238" i="3"/>
  <c r="L241" i="3"/>
  <c r="L239" i="3"/>
  <c r="K420" i="3"/>
  <c r="L212" i="3"/>
  <c r="L448" i="3"/>
  <c r="L449" i="3"/>
  <c r="K430" i="3"/>
  <c r="K62" i="3"/>
  <c r="L62" i="3"/>
  <c r="L270" i="3"/>
  <c r="L271" i="3"/>
  <c r="L86" i="3"/>
  <c r="L87" i="3"/>
  <c r="K166" i="3"/>
  <c r="L166" i="3"/>
  <c r="L137" i="3"/>
  <c r="L140" i="3"/>
  <c r="L233" i="3"/>
  <c r="L234" i="3"/>
  <c r="K263" i="3"/>
  <c r="L108" i="3"/>
  <c r="L105" i="3"/>
  <c r="L109" i="3"/>
  <c r="L45" i="3"/>
  <c r="K45" i="3"/>
  <c r="L332" i="3"/>
  <c r="L437" i="3"/>
  <c r="K319" i="3"/>
  <c r="L320" i="3"/>
  <c r="K246" i="3"/>
  <c r="K277" i="3"/>
  <c r="K331" i="3"/>
  <c r="K232" i="3"/>
  <c r="L310" i="3"/>
  <c r="L456" i="3"/>
  <c r="K61" i="3"/>
  <c r="L61" i="3"/>
  <c r="L431" i="3"/>
  <c r="L153" i="3"/>
  <c r="K153" i="3"/>
  <c r="K164" i="3"/>
  <c r="L164" i="3"/>
  <c r="K447" i="3"/>
  <c r="K325" i="3"/>
  <c r="L224" i="3"/>
  <c r="K187" i="3"/>
  <c r="K184" i="3"/>
  <c r="K403" i="3"/>
  <c r="K221" i="3"/>
  <c r="L49" i="3"/>
  <c r="L50" i="3"/>
  <c r="L280" i="3"/>
  <c r="K145" i="3"/>
  <c r="L145" i="3"/>
  <c r="K442" i="3"/>
  <c r="L337" i="3"/>
  <c r="L339" i="3"/>
  <c r="L346" i="3"/>
  <c r="K307" i="3"/>
  <c r="L443" i="3"/>
  <c r="K146" i="3"/>
  <c r="L146" i="3"/>
  <c r="K114" i="3"/>
  <c r="L423" i="3"/>
  <c r="L264" i="3"/>
  <c r="L265" i="3"/>
  <c r="K121" i="3"/>
  <c r="L121" i="3"/>
  <c r="L326" i="3"/>
  <c r="K93" i="3"/>
  <c r="L93" i="3"/>
  <c r="K436" i="3"/>
  <c r="H42" i="2"/>
  <c r="L42" i="2" s="1"/>
  <c r="L43" i="2"/>
  <c r="L113" i="3"/>
  <c r="L351" i="3"/>
  <c r="L28" i="3"/>
  <c r="H40" i="2"/>
  <c r="L40" i="2" s="1"/>
  <c r="L41" i="2"/>
  <c r="L61" i="2"/>
  <c r="L62" i="2"/>
  <c r="L11" i="3"/>
  <c r="L466" i="3"/>
  <c r="F66" i="3"/>
  <c r="J67" i="3"/>
  <c r="K67" i="3"/>
  <c r="J49" i="3"/>
  <c r="K49" i="3"/>
  <c r="F454" i="3"/>
  <c r="K454" i="3" s="1"/>
  <c r="K452" i="3"/>
  <c r="J452" i="3"/>
  <c r="G53" i="2"/>
  <c r="K56" i="2"/>
  <c r="K28" i="3"/>
  <c r="L370" i="3"/>
  <c r="L371" i="3"/>
  <c r="F368" i="3"/>
  <c r="J369" i="3"/>
  <c r="K370" i="3"/>
  <c r="K369" i="3"/>
  <c r="I369" i="3"/>
  <c r="K13" i="1"/>
  <c r="G12" i="1"/>
  <c r="J30" i="2"/>
  <c r="K156" i="3"/>
  <c r="I187" i="3"/>
  <c r="H12" i="1"/>
  <c r="H31" i="2"/>
  <c r="L31" i="2" s="1"/>
  <c r="H47" i="2"/>
  <c r="L47" i="2" s="1"/>
  <c r="H35" i="2"/>
  <c r="L35" i="2" s="1"/>
  <c r="D102" i="3"/>
  <c r="H56" i="2"/>
  <c r="L156" i="3"/>
  <c r="F27" i="3" l="1"/>
  <c r="F26" i="3" s="1"/>
  <c r="H27" i="3"/>
  <c r="H26" i="3" s="1"/>
  <c r="H30" i="3"/>
  <c r="L30" i="3" s="1"/>
  <c r="F30" i="3"/>
  <c r="J298" i="3"/>
  <c r="K298" i="3"/>
  <c r="L13" i="5"/>
  <c r="G7" i="5"/>
  <c r="G7" i="3"/>
  <c r="K391" i="3"/>
  <c r="H284" i="3"/>
  <c r="L285" i="3"/>
  <c r="L67" i="3"/>
  <c r="K279" i="3"/>
  <c r="J245" i="3"/>
  <c r="H187" i="3"/>
  <c r="L187" i="3" s="1"/>
  <c r="H183" i="3"/>
  <c r="H151" i="3" s="1"/>
  <c r="H102" i="3" s="1"/>
  <c r="G22" i="1"/>
  <c r="J173" i="3"/>
  <c r="L390" i="3"/>
  <c r="H389" i="3"/>
  <c r="L389" i="3" s="1"/>
  <c r="H391" i="3"/>
  <c r="L391" i="3" s="1"/>
  <c r="H411" i="3"/>
  <c r="L411" i="3" s="1"/>
  <c r="L412" i="3"/>
  <c r="I428" i="3"/>
  <c r="I429" i="3"/>
  <c r="I361" i="3"/>
  <c r="I359" i="3"/>
  <c r="J419" i="3"/>
  <c r="F317" i="3"/>
  <c r="J318" i="3"/>
  <c r="I230" i="3"/>
  <c r="I231" i="3"/>
  <c r="I204" i="3"/>
  <c r="I205" i="3"/>
  <c r="I396" i="3"/>
  <c r="I397" i="3"/>
  <c r="F8" i="4"/>
  <c r="J9" i="4"/>
  <c r="K9" i="4"/>
  <c r="I318" i="3"/>
  <c r="F383" i="3"/>
  <c r="J384" i="3"/>
  <c r="K384" i="3"/>
  <c r="F11" i="3"/>
  <c r="J12" i="3"/>
  <c r="K12" i="3"/>
  <c r="I103" i="3"/>
  <c r="I144" i="3"/>
  <c r="J199" i="3"/>
  <c r="I323" i="3"/>
  <c r="I324" i="3"/>
  <c r="I440" i="3"/>
  <c r="I441" i="3"/>
  <c r="I383" i="3"/>
  <c r="I384" i="3"/>
  <c r="F308" i="3"/>
  <c r="J308" i="3" s="1"/>
  <c r="J306" i="3"/>
  <c r="I152" i="3"/>
  <c r="J152" i="3"/>
  <c r="J241" i="3"/>
  <c r="K241" i="3"/>
  <c r="I329" i="3"/>
  <c r="I330" i="3"/>
  <c r="F19" i="3"/>
  <c r="J20" i="3"/>
  <c r="K20" i="3"/>
  <c r="K446" i="3"/>
  <c r="I343" i="3"/>
  <c r="I344" i="3"/>
  <c r="J120" i="3"/>
  <c r="F103" i="3"/>
  <c r="J103" i="3" s="1"/>
  <c r="F377" i="3"/>
  <c r="J378" i="3"/>
  <c r="K378" i="3"/>
  <c r="F350" i="3"/>
  <c r="K350" i="3" s="1"/>
  <c r="J351" i="3"/>
  <c r="I454" i="3"/>
  <c r="I452" i="3"/>
  <c r="I12" i="3"/>
  <c r="F428" i="3"/>
  <c r="J428" i="3" s="1"/>
  <c r="J429" i="3"/>
  <c r="I351" i="3"/>
  <c r="F323" i="3"/>
  <c r="K323" i="3" s="1"/>
  <c r="J324" i="3"/>
  <c r="F396" i="3"/>
  <c r="J397" i="3"/>
  <c r="K397" i="3"/>
  <c r="I411" i="3"/>
  <c r="I412" i="3"/>
  <c r="F195" i="3"/>
  <c r="J196" i="3"/>
  <c r="F411" i="3"/>
  <c r="J412" i="3"/>
  <c r="K412" i="3"/>
  <c r="F261" i="3"/>
  <c r="J262" i="3"/>
  <c r="F440" i="3"/>
  <c r="J440" i="3" s="1"/>
  <c r="J441" i="3"/>
  <c r="J144" i="3"/>
  <c r="J156" i="3"/>
  <c r="F343" i="3"/>
  <c r="J344" i="3"/>
  <c r="I434" i="3"/>
  <c r="I435" i="3"/>
  <c r="I268" i="3"/>
  <c r="I94" i="3"/>
  <c r="I92" i="3"/>
  <c r="F361" i="3"/>
  <c r="J359" i="3"/>
  <c r="K359" i="3"/>
  <c r="J138" i="3"/>
  <c r="K138" i="3"/>
  <c r="J231" i="3"/>
  <c r="F467" i="3"/>
  <c r="J468" i="3"/>
  <c r="K468" i="3"/>
  <c r="J268" i="3"/>
  <c r="K276" i="3"/>
  <c r="I68" i="3"/>
  <c r="I66" i="3"/>
  <c r="I20" i="3"/>
  <c r="K245" i="3"/>
  <c r="J284" i="3"/>
  <c r="I419" i="3"/>
  <c r="I377" i="3"/>
  <c r="I378" i="3"/>
  <c r="F204" i="3"/>
  <c r="J205" i="3"/>
  <c r="J389" i="3"/>
  <c r="K389" i="3"/>
  <c r="I468" i="3"/>
  <c r="K205" i="3"/>
  <c r="J230" i="3"/>
  <c r="I195" i="3"/>
  <c r="I196" i="3"/>
  <c r="I30" i="3"/>
  <c r="I28" i="3"/>
  <c r="F434" i="3"/>
  <c r="J434" i="3" s="1"/>
  <c r="J435" i="3"/>
  <c r="I220" i="3"/>
  <c r="I9" i="4"/>
  <c r="J238" i="3"/>
  <c r="K238" i="3"/>
  <c r="F329" i="3"/>
  <c r="J329" i="3" s="1"/>
  <c r="J330" i="3"/>
  <c r="K11" i="1"/>
  <c r="L11" i="1"/>
  <c r="H383" i="3"/>
  <c r="L384" i="3"/>
  <c r="H53" i="2"/>
  <c r="I13" i="1" s="1"/>
  <c r="L68" i="3"/>
  <c r="L66" i="3"/>
  <c r="L361" i="3"/>
  <c r="L359" i="3"/>
  <c r="L20" i="4"/>
  <c r="L23" i="4"/>
  <c r="F94" i="3"/>
  <c r="J94" i="3" s="1"/>
  <c r="J92" i="3"/>
  <c r="F219" i="3"/>
  <c r="J220" i="3"/>
  <c r="J163" i="3"/>
  <c r="K173" i="3"/>
  <c r="L173" i="3"/>
  <c r="L20" i="3"/>
  <c r="K231" i="3"/>
  <c r="K344" i="3"/>
  <c r="K92" i="3"/>
  <c r="L92" i="3"/>
  <c r="K306" i="3"/>
  <c r="K402" i="3"/>
  <c r="K183" i="3"/>
  <c r="L430" i="3"/>
  <c r="L319" i="3"/>
  <c r="L436" i="3"/>
  <c r="L138" i="3"/>
  <c r="L139" i="3"/>
  <c r="L206" i="3"/>
  <c r="L453" i="3"/>
  <c r="L196" i="3"/>
  <c r="K196" i="3"/>
  <c r="K435" i="3"/>
  <c r="K120" i="3"/>
  <c r="L120" i="3"/>
  <c r="L263" i="3"/>
  <c r="L335" i="3"/>
  <c r="L336" i="3"/>
  <c r="K324" i="3"/>
  <c r="K60" i="3"/>
  <c r="L60" i="3"/>
  <c r="L307" i="3"/>
  <c r="K330" i="3"/>
  <c r="K44" i="3"/>
  <c r="L44" i="3"/>
  <c r="L104" i="3"/>
  <c r="L85" i="3"/>
  <c r="L268" i="3"/>
  <c r="L269" i="3"/>
  <c r="L245" i="3"/>
  <c r="L246" i="3"/>
  <c r="L420" i="3"/>
  <c r="K441" i="3"/>
  <c r="L221" i="3"/>
  <c r="K262" i="3"/>
  <c r="L446" i="3"/>
  <c r="L447" i="3"/>
  <c r="K419" i="3"/>
  <c r="L325" i="3"/>
  <c r="K113" i="3"/>
  <c r="L442" i="3"/>
  <c r="L345" i="3"/>
  <c r="K144" i="3"/>
  <c r="L144" i="3"/>
  <c r="L276" i="3"/>
  <c r="L279" i="3"/>
  <c r="L277" i="3"/>
  <c r="K220" i="3"/>
  <c r="K163" i="3"/>
  <c r="L163" i="3"/>
  <c r="K152" i="3"/>
  <c r="L152" i="3"/>
  <c r="K318" i="3"/>
  <c r="L331" i="3"/>
  <c r="L232" i="3"/>
  <c r="K429" i="3"/>
  <c r="K199" i="3"/>
  <c r="L199" i="3"/>
  <c r="K128" i="3"/>
  <c r="L128" i="3"/>
  <c r="L403" i="3"/>
  <c r="L349" i="3"/>
  <c r="L350" i="3"/>
  <c r="L10" i="3"/>
  <c r="L103" i="3"/>
  <c r="F68" i="3"/>
  <c r="K66" i="3"/>
  <c r="J66" i="3"/>
  <c r="L56" i="2"/>
  <c r="H13" i="1"/>
  <c r="H14" i="1" s="1"/>
  <c r="H15" i="1" s="1"/>
  <c r="K53" i="2"/>
  <c r="K30" i="3"/>
  <c r="J368" i="3"/>
  <c r="L369" i="3"/>
  <c r="I368" i="3"/>
  <c r="K368" i="3"/>
  <c r="K30" i="2"/>
  <c r="G14" i="1"/>
  <c r="K12" i="1"/>
  <c r="L12" i="1"/>
  <c r="J343" i="3" l="1"/>
  <c r="H11" i="5"/>
  <c r="L11" i="5" s="1"/>
  <c r="H12" i="5"/>
  <c r="L12" i="5" s="1"/>
  <c r="K22" i="1"/>
  <c r="K308" i="3"/>
  <c r="H261" i="3"/>
  <c r="H260" i="3" s="1"/>
  <c r="H14" i="5" s="1"/>
  <c r="L14" i="5" s="1"/>
  <c r="L284" i="3"/>
  <c r="L183" i="3"/>
  <c r="J30" i="3"/>
  <c r="H367" i="3"/>
  <c r="H366" i="3" s="1"/>
  <c r="L53" i="2"/>
  <c r="K230" i="3"/>
  <c r="J396" i="3"/>
  <c r="K396" i="3"/>
  <c r="K428" i="3"/>
  <c r="F466" i="3"/>
  <c r="J467" i="3"/>
  <c r="K467" i="3"/>
  <c r="J411" i="3"/>
  <c r="K411" i="3"/>
  <c r="J377" i="3"/>
  <c r="K377" i="3"/>
  <c r="F18" i="3"/>
  <c r="J19" i="3"/>
  <c r="K19" i="3"/>
  <c r="J8" i="4"/>
  <c r="K8" i="4"/>
  <c r="J317" i="3"/>
  <c r="K329" i="3"/>
  <c r="K434" i="3"/>
  <c r="K343" i="3"/>
  <c r="I27" i="3"/>
  <c r="I467" i="3"/>
  <c r="J204" i="3"/>
  <c r="K204" i="3"/>
  <c r="I18" i="3"/>
  <c r="I19" i="3"/>
  <c r="J261" i="3"/>
  <c r="F260" i="3"/>
  <c r="F14" i="5" s="1"/>
  <c r="J323" i="3"/>
  <c r="I11" i="3"/>
  <c r="F349" i="3"/>
  <c r="F16" i="5" s="1"/>
  <c r="J350" i="3"/>
  <c r="F10" i="3"/>
  <c r="J11" i="3"/>
  <c r="K11" i="3"/>
  <c r="I317" i="3"/>
  <c r="J454" i="3"/>
  <c r="I350" i="3"/>
  <c r="J383" i="3"/>
  <c r="K383" i="3"/>
  <c r="K440" i="3"/>
  <c r="I8" i="4"/>
  <c r="I7" i="4"/>
  <c r="I219" i="3"/>
  <c r="J361" i="3"/>
  <c r="K361" i="3"/>
  <c r="I261" i="3"/>
  <c r="J195" i="3"/>
  <c r="I151" i="3"/>
  <c r="F418" i="3"/>
  <c r="F367" i="3"/>
  <c r="K367" i="3" s="1"/>
  <c r="L383" i="3"/>
  <c r="L12" i="4"/>
  <c r="L465" i="3"/>
  <c r="G7" i="4"/>
  <c r="J219" i="3"/>
  <c r="F218" i="3"/>
  <c r="J151" i="3"/>
  <c r="F102" i="3"/>
  <c r="F12" i="5" s="1"/>
  <c r="K12" i="5" s="1"/>
  <c r="L19" i="3"/>
  <c r="K219" i="3"/>
  <c r="L43" i="3"/>
  <c r="K43" i="3"/>
  <c r="L329" i="3"/>
  <c r="L330" i="3"/>
  <c r="L440" i="3"/>
  <c r="L441" i="3"/>
  <c r="L323" i="3"/>
  <c r="L324" i="3"/>
  <c r="L220" i="3"/>
  <c r="L419" i="3"/>
  <c r="L454" i="3"/>
  <c r="L452" i="3"/>
  <c r="L434" i="3"/>
  <c r="L435" i="3"/>
  <c r="L428" i="3"/>
  <c r="L429" i="3"/>
  <c r="K151" i="3"/>
  <c r="L151" i="3"/>
  <c r="L308" i="3"/>
  <c r="L306" i="3"/>
  <c r="L262" i="3"/>
  <c r="L402" i="3"/>
  <c r="L230" i="3"/>
  <c r="L231" i="3"/>
  <c r="K317" i="3"/>
  <c r="L343" i="3"/>
  <c r="L344" i="3"/>
  <c r="K103" i="3"/>
  <c r="K261" i="3"/>
  <c r="L84" i="3"/>
  <c r="L195" i="3"/>
  <c r="K195" i="3"/>
  <c r="L204" i="3"/>
  <c r="L205" i="3"/>
  <c r="L318" i="3"/>
  <c r="L94" i="3"/>
  <c r="K94" i="3"/>
  <c r="F11" i="5"/>
  <c r="J27" i="3"/>
  <c r="K27" i="3"/>
  <c r="J68" i="3"/>
  <c r="K68" i="3"/>
  <c r="M13" i="1"/>
  <c r="L13" i="1"/>
  <c r="I367" i="3"/>
  <c r="L368" i="3"/>
  <c r="I12" i="1"/>
  <c r="L30" i="2"/>
  <c r="G15" i="1"/>
  <c r="K24" i="1" s="1"/>
  <c r="K14" i="1"/>
  <c r="L14" i="1"/>
  <c r="F9" i="3" l="1"/>
  <c r="K340" i="3"/>
  <c r="F339" i="3"/>
  <c r="J340" i="3"/>
  <c r="H7" i="3"/>
  <c r="J367" i="3"/>
  <c r="K260" i="3"/>
  <c r="K11" i="5"/>
  <c r="I102" i="3"/>
  <c r="K14" i="5"/>
  <c r="I260" i="3"/>
  <c r="I14" i="5"/>
  <c r="I26" i="3"/>
  <c r="H17" i="5"/>
  <c r="I366" i="3"/>
  <c r="I17" i="5"/>
  <c r="I218" i="3"/>
  <c r="I13" i="5"/>
  <c r="I349" i="3"/>
  <c r="I16" i="5"/>
  <c r="J16" i="5"/>
  <c r="K16" i="5"/>
  <c r="J218" i="3"/>
  <c r="F13" i="5"/>
  <c r="F366" i="3"/>
  <c r="F17" i="5" s="1"/>
  <c r="I316" i="3"/>
  <c r="F9" i="5"/>
  <c r="J10" i="3"/>
  <c r="K10" i="3"/>
  <c r="I10" i="3"/>
  <c r="J18" i="3"/>
  <c r="K18" i="3"/>
  <c r="F465" i="3"/>
  <c r="J466" i="3"/>
  <c r="K466" i="3"/>
  <c r="J102" i="3"/>
  <c r="J418" i="3"/>
  <c r="F417" i="3"/>
  <c r="F18" i="5" s="1"/>
  <c r="J349" i="3"/>
  <c r="K349" i="3"/>
  <c r="J260" i="3"/>
  <c r="I418" i="3"/>
  <c r="I465" i="3"/>
  <c r="I466" i="3"/>
  <c r="H7" i="4"/>
  <c r="L7" i="4" s="1"/>
  <c r="K218" i="3"/>
  <c r="L18" i="3"/>
  <c r="L219" i="3"/>
  <c r="L27" i="3"/>
  <c r="K102" i="3"/>
  <c r="L102" i="3"/>
  <c r="K418" i="3"/>
  <c r="L260" i="3"/>
  <c r="L261" i="3"/>
  <c r="L317" i="3"/>
  <c r="J26" i="3"/>
  <c r="K26" i="3"/>
  <c r="L367" i="3"/>
  <c r="I14" i="1"/>
  <c r="M12" i="1"/>
  <c r="L15" i="1"/>
  <c r="K15" i="1"/>
  <c r="F337" i="3" l="1"/>
  <c r="F336" i="3"/>
  <c r="J339" i="3"/>
  <c r="K339" i="3"/>
  <c r="F13" i="4"/>
  <c r="F12" i="4" s="1"/>
  <c r="K19" i="4"/>
  <c r="J19" i="4"/>
  <c r="K417" i="3"/>
  <c r="J366" i="3"/>
  <c r="K366" i="3"/>
  <c r="J14" i="5"/>
  <c r="I417" i="3"/>
  <c r="I18" i="5"/>
  <c r="L17" i="5"/>
  <c r="J12" i="5"/>
  <c r="I12" i="5"/>
  <c r="I11" i="5"/>
  <c r="K18" i="5"/>
  <c r="I315" i="3"/>
  <c r="I15" i="5"/>
  <c r="J13" i="5"/>
  <c r="K13" i="5"/>
  <c r="F8" i="5"/>
  <c r="J9" i="5"/>
  <c r="K9" i="5"/>
  <c r="I9" i="5"/>
  <c r="J17" i="5"/>
  <c r="K17" i="5"/>
  <c r="J11" i="5"/>
  <c r="F8" i="3"/>
  <c r="J9" i="3"/>
  <c r="K9" i="3"/>
  <c r="J417" i="3"/>
  <c r="I9" i="3"/>
  <c r="J465" i="3"/>
  <c r="K465" i="3"/>
  <c r="L218" i="3"/>
  <c r="L8" i="3"/>
  <c r="L9" i="3"/>
  <c r="L417" i="3"/>
  <c r="L418" i="3"/>
  <c r="L315" i="3"/>
  <c r="L316" i="3"/>
  <c r="L26" i="3"/>
  <c r="L366" i="3"/>
  <c r="I15" i="1"/>
  <c r="M14" i="1"/>
  <c r="G505" i="3"/>
  <c r="K505" i="3" s="1"/>
  <c r="J13" i="4" l="1"/>
  <c r="K13" i="4"/>
  <c r="F335" i="3"/>
  <c r="J336" i="3"/>
  <c r="K336" i="3"/>
  <c r="K337" i="3"/>
  <c r="J337" i="3"/>
  <c r="H24" i="1"/>
  <c r="L24" i="1" s="1"/>
  <c r="I10" i="5"/>
  <c r="J8" i="5"/>
  <c r="I8" i="5"/>
  <c r="L10" i="5"/>
  <c r="H7" i="5"/>
  <c r="L7" i="5" s="1"/>
  <c r="K8" i="5"/>
  <c r="J18" i="5"/>
  <c r="I8" i="3"/>
  <c r="I7" i="3"/>
  <c r="J8" i="3"/>
  <c r="K8" i="3"/>
  <c r="L7" i="3"/>
  <c r="L25" i="3"/>
  <c r="L22" i="1"/>
  <c r="J335" i="3" l="1"/>
  <c r="K335" i="3"/>
  <c r="F316" i="3"/>
  <c r="J12" i="4"/>
  <c r="F7" i="4"/>
  <c r="K12" i="4"/>
  <c r="I22" i="1"/>
  <c r="H505" i="3" s="1"/>
  <c r="K7" i="4" l="1"/>
  <c r="J7" i="4"/>
  <c r="F315" i="3"/>
  <c r="J316" i="3"/>
  <c r="K316" i="3"/>
  <c r="I24" i="1"/>
  <c r="M22" i="1"/>
  <c r="K499" i="3"/>
  <c r="J499" i="3"/>
  <c r="F15" i="5" l="1"/>
  <c r="K315" i="3"/>
  <c r="F7" i="3"/>
  <c r="J315" i="3"/>
  <c r="K25" i="3" l="1"/>
  <c r="J25" i="3"/>
  <c r="J15" i="5"/>
  <c r="K15" i="5"/>
  <c r="K7" i="3" l="1"/>
  <c r="J7" i="3"/>
  <c r="F7" i="5"/>
  <c r="K10" i="5"/>
  <c r="J10" i="5"/>
  <c r="K7" i="5" l="1"/>
  <c r="J7" i="5"/>
</calcChain>
</file>

<file path=xl/sharedStrings.xml><?xml version="1.0" encoding="utf-8"?>
<sst xmlns="http://schemas.openxmlformats.org/spreadsheetml/2006/main" count="680" uniqueCount="322">
  <si>
    <r>
      <t>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OPĆI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DIOI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OPĆI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DIO</t>
    </r>
  </si>
  <si>
    <r>
      <t xml:space="preserve">                        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>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 xml:space="preserve">1.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 xml:space="preserve">                        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1.</t>
    </r>
  </si>
  <si>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</si>
  <si>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</si>
  <si>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</si>
  <si>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</si>
  <si>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</si>
  <si>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</si>
  <si>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</si>
  <si>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</si>
  <si>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</si>
  <si>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</si>
  <si>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</si>
  <si>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</si>
  <si>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</si>
  <si>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</si>
  <si>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 xml:space="preserve">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>Članak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2.</t>
    </r>
  </si>
  <si>
    <t>6. PRIHODI POSLOVANJA</t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</si>
  <si>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</si>
  <si>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</si>
  <si>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</si>
  <si>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</si>
  <si>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</si>
  <si>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</si>
  <si>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</si>
  <si>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</si>
  <si>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</si>
  <si>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</si>
  <si>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</si>
  <si>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</si>
  <si>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</si>
  <si>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</si>
  <si>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</si>
  <si>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</si>
  <si>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</si>
  <si>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</si>
  <si>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</si>
  <si>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</si>
  <si>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</si>
  <si>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</si>
  <si>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</si>
  <si>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</si>
  <si>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</si>
  <si>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</si>
  <si>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</si>
  <si>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t>Rashodi i izdaci u Proračunu, u iznosu  kuna raspoređuju se po organizacijskoj, ekonomskoj i programskoj klasifikaciji u Posebnom dijelu Proračuna kako slijedi:</t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</si>
  <si>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</si>
  <si>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</si>
  <si>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t>4.</t>
  </si>
  <si>
    <t>5.</t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</si>
  <si>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</si>
  <si>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</si>
  <si>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</si>
  <si>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</si>
  <si>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</si>
  <si>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</si>
  <si>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</si>
  <si>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</si>
  <si>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</si>
  <si>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</si>
  <si>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</si>
  <si>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</si>
  <si>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</si>
  <si>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</si>
  <si>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</si>
  <si>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</si>
  <si>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</si>
  <si>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</si>
  <si>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</si>
  <si>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</si>
  <si>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</si>
  <si>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</si>
  <si>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</si>
  <si>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</si>
  <si>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</si>
  <si>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</si>
  <si>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Izvor 4. PRIHODI ZA POSEBNE NAMJENE</t>
  </si>
  <si>
    <t>Postorjenje i oprema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</si>
  <si>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</si>
  <si>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</si>
  <si>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</si>
  <si>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</si>
  <si>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</si>
  <si>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</si>
  <si>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</si>
  <si>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</si>
  <si>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</si>
  <si>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</si>
  <si>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</si>
  <si>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</si>
  <si>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</si>
  <si>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</si>
  <si>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</si>
  <si>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</si>
  <si>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</si>
  <si>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</si>
  <si>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</si>
  <si>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</si>
  <si>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</si>
  <si>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Izvor 9 VLASTITA SREDSTVA</t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</si>
  <si>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</si>
  <si>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</si>
  <si>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t>TEKUĆI PROJEKT – T101101 : SUFINANCIRANJE OBNOVE P.Š. SIČICE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</si>
  <si>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</si>
  <si>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</si>
  <si>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</si>
  <si>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</si>
  <si>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</si>
  <si>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</si>
  <si>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</si>
  <si>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</si>
  <si>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</si>
  <si>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</si>
  <si>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</t>
    </r>
  </si>
  <si>
    <t>AKTIVNOST – A101605 : POMOĆ MLADIM OBITELJIMA (STAMBENO ZBRINJAVANJE)</t>
  </si>
  <si>
    <t>TEKUĆI PROJEKT – T101601 : PROJEKT "ZAŽELI" ZAJEDNO ZA ŽENE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</si>
  <si>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</si>
  <si>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</si>
  <si>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t>Raspodjela prihoda i stavljanje sredstava na raspolaganje vršit će se u pravilu ravnomjerno tijekom godine na sve korisnike sredstava i to prema dinamici ostvarivanja prihoda odnosno prema rokovima doospijeća plaćanja obveza za koje su sredstva osigurana u Proračunu.</t>
  </si>
  <si>
    <r>
      <t xml:space="preserve"> </t>
    </r>
    <r>
      <rPr>
        <b/>
        <sz val="8"/>
        <color theme="1"/>
        <rFont val="Times New Roman"/>
        <family val="1"/>
        <charset val="238"/>
      </rPr>
      <t>Članak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5.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</si>
  <si>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</si>
  <si>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</si>
  <si>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</si>
  <si>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r>
      <rPr>
        <b/>
        <sz val="8"/>
        <color theme="1"/>
        <rFont val="Times New Roman"/>
        <family val="1"/>
        <charset val="238"/>
      </rPr>
      <t>PREDSJEDNIK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OPĆINSKOG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VIJEĆA</t>
    </r>
  </si>
  <si>
    <t>VRSTE IZVORA FINANCIRANJA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</si>
  <si>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</si>
  <si>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</si>
  <si>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</si>
  <si>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</si>
  <si>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</si>
  <si>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</si>
  <si>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</si>
  <si>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</si>
  <si>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</si>
  <si>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</si>
  <si>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</si>
  <si>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t>1.</t>
  </si>
  <si>
    <t>2.</t>
  </si>
  <si>
    <t>3.</t>
  </si>
  <si>
    <t>6.</t>
  </si>
  <si>
    <t>7.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</si>
  <si>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</si>
  <si>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</si>
  <si>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</si>
  <si>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</si>
  <si>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</si>
  <si>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  <r>
      <rPr>
        <b/>
        <i/>
        <sz val="9.5"/>
        <color theme="1"/>
        <rFont val="Times New Roman"/>
        <family val="1"/>
        <charset val="238"/>
      </rPr>
      <t>racija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</si>
  <si>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</si>
  <si>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</si>
  <si>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</si>
  <si>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</si>
  <si>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</si>
  <si>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</si>
  <si>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</si>
  <si>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</si>
  <si>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</si>
  <si>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</si>
  <si>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</si>
  <si>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</si>
  <si>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</si>
  <si>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</si>
  <si>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</si>
  <si>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</si>
  <si>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</si>
  <si>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</si>
  <si>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</si>
  <si>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</si>
  <si>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</si>
  <si>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</si>
  <si>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</si>
  <si>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</si>
  <si>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</si>
  <si>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</si>
  <si>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</si>
  <si>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r>
      <t>Indeks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2/1</t>
    </r>
  </si>
  <si>
    <r>
      <t>Indeks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3/2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</si>
  <si>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</si>
  <si>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</si>
  <si>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</si>
  <si>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</si>
  <si>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</si>
  <si>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</si>
  <si>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</si>
  <si>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</si>
  <si>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</si>
  <si>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</si>
  <si>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  <r>
      <rPr>
        <b/>
        <i/>
        <sz val="9.5"/>
        <color theme="1"/>
        <rFont val="Times New Roman"/>
        <family val="1"/>
        <charset val="238"/>
      </rPr>
      <t>strukture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</si>
  <si>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</si>
  <si>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</si>
  <si>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</si>
  <si>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</si>
  <si>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</si>
  <si>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</si>
  <si>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</si>
  <si>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</si>
  <si>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</si>
  <si>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</si>
  <si>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</si>
  <si>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</si>
  <si>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</si>
  <si>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</si>
  <si>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</si>
  <si>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</si>
  <si>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</si>
  <si>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</si>
  <si>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</si>
  <si>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</si>
  <si>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</si>
  <si>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</si>
  <si>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</si>
  <si>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</si>
  <si>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</si>
  <si>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</si>
  <si>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</si>
  <si>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</si>
  <si>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</si>
  <si>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3</t>
    </r>
    <r>
      <rPr>
        <b/>
        <sz val="9.5"/>
        <color theme="1"/>
        <rFont val="Arial"/>
        <family val="2"/>
        <charset val="238"/>
      </rPr>
      <t>. VLASTITI PRIHODI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</si>
  <si>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</si>
  <si>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</si>
  <si>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</si>
  <si>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</si>
  <si>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</si>
  <si>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</si>
  <si>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</si>
  <si>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 VLASTITI </t>
    </r>
    <r>
      <rPr>
        <b/>
        <sz val="9.5"/>
        <color theme="1"/>
        <rFont val="Arial"/>
        <family val="2"/>
        <charset val="238"/>
      </rPr>
      <t>PRIHODI</t>
    </r>
  </si>
  <si>
    <t>Rashodi za usluge – usluge tekućeg i inv. Održavanja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</si>
  <si>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</si>
  <si>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</si>
  <si>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3.VLASTITI </t>
    </r>
    <r>
      <rPr>
        <b/>
        <sz val="9.5"/>
        <color theme="1"/>
        <rFont val="Arial"/>
        <family val="2"/>
        <charset val="238"/>
      </rPr>
      <t>PRIHODI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</si>
  <si>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</si>
  <si>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</si>
  <si>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</si>
  <si>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</si>
  <si>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</si>
  <si>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</si>
  <si>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</si>
  <si>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</si>
  <si>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</si>
  <si>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</si>
  <si>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</si>
  <si>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</si>
  <si>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</si>
  <si>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</si>
  <si>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</si>
  <si>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</si>
  <si>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</si>
  <si>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</si>
  <si>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</si>
  <si>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</si>
  <si>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</si>
  <si>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</si>
  <si>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</si>
  <si>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</si>
  <si>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</si>
  <si>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</si>
  <si>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</si>
  <si>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</si>
  <si>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</si>
  <si>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</si>
  <si>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</si>
  <si>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</si>
  <si>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</si>
  <si>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r>
      <t>Indeks</t>
    </r>
    <r>
      <rPr>
        <sz val="6"/>
        <color theme="1"/>
        <rFont val="Times New Roman"/>
        <family val="1"/>
        <charset val="238"/>
      </rPr>
      <t xml:space="preserve"> 3</t>
    </r>
    <r>
      <rPr>
        <b/>
        <sz val="6"/>
        <color theme="1"/>
        <rFont val="Times New Roman"/>
        <family val="1"/>
        <charset val="238"/>
      </rPr>
      <t>/2</t>
    </r>
  </si>
  <si>
    <r>
      <t>Indeks</t>
    </r>
    <r>
      <rPr>
        <sz val="6"/>
        <color theme="1"/>
        <rFont val="Times New Roman"/>
        <family val="1"/>
        <charset val="238"/>
      </rPr>
      <t xml:space="preserve"> 2/1</t>
    </r>
  </si>
  <si>
    <t>Indeks 4/3</t>
  </si>
  <si>
    <t>Indeks 5/4</t>
  </si>
  <si>
    <t>8.</t>
  </si>
  <si>
    <t>9.</t>
  </si>
  <si>
    <r>
      <t>Indeks</t>
    </r>
    <r>
      <rPr>
        <sz val="5"/>
        <color theme="1"/>
        <rFont val="Times New Roman"/>
        <family val="1"/>
        <charset val="238"/>
      </rPr>
      <t xml:space="preserve"> 2</t>
    </r>
    <r>
      <rPr>
        <b/>
        <sz val="5"/>
        <color theme="1"/>
        <rFont val="Times New Roman"/>
        <family val="1"/>
        <charset val="238"/>
      </rPr>
      <t>/1</t>
    </r>
  </si>
  <si>
    <r>
      <t>Indeks</t>
    </r>
    <r>
      <rPr>
        <sz val="5"/>
        <color theme="1"/>
        <rFont val="Times New Roman"/>
        <family val="1"/>
        <charset val="238"/>
      </rPr>
      <t xml:space="preserve"> 3</t>
    </r>
    <r>
      <rPr>
        <b/>
        <sz val="5"/>
        <color theme="1"/>
        <rFont val="Times New Roman"/>
        <family val="1"/>
        <charset val="238"/>
      </rPr>
      <t>/2</t>
    </r>
  </si>
  <si>
    <r>
      <t>Indeks</t>
    </r>
    <r>
      <rPr>
        <sz val="8"/>
        <color theme="1"/>
        <rFont val="Times New Roman"/>
        <family val="1"/>
        <charset val="238"/>
      </rPr>
      <t xml:space="preserve"> 2/1</t>
    </r>
  </si>
  <si>
    <r>
      <t>Indeks</t>
    </r>
    <r>
      <rPr>
        <sz val="8"/>
        <color theme="1"/>
        <rFont val="Times New Roman"/>
        <family val="1"/>
        <charset val="238"/>
      </rPr>
      <t xml:space="preserve"> 3</t>
    </r>
    <r>
      <rPr>
        <b/>
        <sz val="8"/>
        <color theme="1"/>
        <rFont val="Times New Roman"/>
        <family val="1"/>
        <charset val="238"/>
      </rPr>
      <t>/2</t>
    </r>
  </si>
  <si>
    <t>POSEBNI DIO</t>
  </si>
  <si>
    <t xml:space="preserve">RASHODI-EKONOMSKA KLASIFIKACIJA </t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</si>
  <si>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</si>
  <si>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</si>
  <si>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</si>
  <si>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</si>
  <si>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RASHODI - FUNKCIJSKA KLASIFIKACIJA</t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</si>
  <si>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2026</t>
    </r>
  </si>
  <si>
    <t xml:space="preserve">                                                                                                     3. RASHODI POSLOVANJA</t>
  </si>
  <si>
    <t>Rashodi poslovanja</t>
  </si>
  <si>
    <t>Rashodi za zaposlene</t>
  </si>
  <si>
    <t>Financijski rashod</t>
  </si>
  <si>
    <t>Pomoći dane u inoz.i unutar općeg proračuna</t>
  </si>
  <si>
    <t>Nak. građ.i kuć.na temelju osig.i dr.nak.</t>
  </si>
  <si>
    <t>Rashodi za nabavu proizvedene dugotrajne imovine</t>
  </si>
  <si>
    <t>Rashodi za dodat.na ulag.na nefin.imov.</t>
  </si>
  <si>
    <r>
      <t>PROCJENA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2026</t>
    </r>
  </si>
  <si>
    <t>U članku 2. prihodi i rashodi te primici i izdaci po ekonomskoj klasifikaciji utvrđuje se u Računu prihoda i rashoda i Računu financiranja za 2024. godinu kako slijedi:</t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</si>
  <si>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</si>
  <si>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r>
      <t>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</si>
  <si>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</t>
    </r>
  </si>
  <si>
    <t>Ovaj Proračun stupa na snagu danom objavljivanja u "Službenom glasniku", a primjenjivat će se za 2024. godinu.</t>
  </si>
  <si>
    <t>Izvršenje 2023</t>
  </si>
  <si>
    <t>Plan 2024</t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</si>
  <si>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2025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</si>
  <si>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2027.</t>
    </r>
  </si>
  <si>
    <t>Izvršenje za 2023</t>
  </si>
  <si>
    <t>Plan za 2024</t>
  </si>
  <si>
    <t>PLAN ZA 2025</t>
  </si>
  <si>
    <r>
      <t>PROCJENA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2027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</si>
  <si>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2026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</si>
  <si>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2027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</si>
  <si>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2027</t>
    </r>
  </si>
  <si>
    <t>Ulaganja na tuđoj imovini</t>
  </si>
  <si>
    <t>Porezi na robu i usluge</t>
  </si>
  <si>
    <t>PRORAČUN OPĆINE VRBJE ZA 2025. I PROJEKCIJA PRORAČUNA ZA 2026. I 2027. GODINU</t>
  </si>
  <si>
    <t>"Proračun Općine VRBJE za 2025.godinu sastoji se od:</t>
  </si>
  <si>
    <t>PRORAČUN OPĆINE VRBJE ZA 2025.  I PROJEKCIJA PRORAČUNA ZA 2026. I 2027.</t>
  </si>
  <si>
    <t xml:space="preserve">PLAN PRORAČUNA ZA 2025. g. I PROJEKCIJA ZA 2026. g. I 2027. g. OPĆINE VRBJE </t>
  </si>
  <si>
    <t>PLAN PRORAČUNA ZA 2025. g. I PROJEKCIJA ZA 2026.g. i 2027. g.</t>
  </si>
  <si>
    <t>Dodatna projektna dokumentacija - kanalizacija</t>
  </si>
  <si>
    <t>Izvor 4.PRIHODI ZA POSEBNE NAMJENE</t>
  </si>
  <si>
    <t>KAPITLNI PROJEKT – K101002 : DJEČJI VRTIĆ</t>
  </si>
  <si>
    <t>TEKUĆI PROJEKT - T100901: SANACIJA DIVLJEG DEPONIJA</t>
  </si>
  <si>
    <t>PRORAČUN OPĆINE VRBJE   ZA 2025. i PROJEKCIJU PRORAČUNA ZA 2026. i 2027.</t>
  </si>
  <si>
    <t>Na temelju članka 42. stavak 2. Zakona o proračunu ("Narodne novine", broj 144/21) i članka 32. Statuta Općine Vrbje ("Službeni glasnik Općine Vrbje "br.03/18 i 02/21, Općinsko vijeće na  19. sjednici održanoj 20.12. 2024. godine donijelo je</t>
  </si>
  <si>
    <t>KLASA:400-01/24-01/06</t>
  </si>
  <si>
    <t>URBROJ: 2178-19-03-24-1</t>
  </si>
  <si>
    <t>Vrbje,20.12.2024</t>
  </si>
  <si>
    <r>
      <t xml:space="preserve">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 xml:space="preserve">   Milan Brkanac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</si>
</sst>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80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04"/>
    </font>
    <font>
      <sz val="8"/>
      <color theme="1"/>
      <name val="Calibri Light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15">
    <xf numFmtId="0" fontId="0" fillId="0" borderId="0"/>
    <xf numFmtId="166" fontId="1" fillId="0" borderId="0"/>
    <xf numFmtId="166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/>
    <xf numFmtId="167" fontId="2" fillId="0" borderId="0"/>
    <xf numFmtId="0" fontId="5" fillId="0" borderId="0"/>
    <xf numFmtId="168" fontId="5" fillId="0" borderId="0"/>
    <xf numFmtId="0" fontId="76" fillId="0" borderId="0"/>
    <xf numFmtId="0" fontId="78" fillId="0" borderId="0"/>
    <xf numFmtId="0" fontId="71" fillId="0" borderId="0"/>
    <xf numFmtId="0" fontId="71" fillId="0" borderId="0"/>
    <xf numFmtId="0" fontId="77" fillId="0" borderId="0"/>
  </cellStyleXfs>
  <cellXfs count="487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4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left" vertical="center" shrinkToFit="1"/>
    </xf>
    <xf numFmtId="165" fontId="13" fillId="0" borderId="2" xfId="0" applyNumberFormat="1" applyFont="1" applyBorder="1" applyAlignment="1">
      <alignment horizontal="left" vertical="top" shrinkToFit="1"/>
    </xf>
    <xf numFmtId="165" fontId="23" fillId="3" borderId="2" xfId="0" applyNumberFormat="1" applyFont="1" applyFill="1" applyBorder="1" applyAlignment="1">
      <alignment horizontal="right" vertical="top" shrinkToFit="1"/>
    </xf>
    <xf numFmtId="165" fontId="24" fillId="3" borderId="2" xfId="0" applyNumberFormat="1" applyFont="1" applyFill="1" applyBorder="1" applyAlignment="1">
      <alignment horizontal="right" vertical="top" shrinkToFit="1"/>
    </xf>
    <xf numFmtId="165" fontId="13" fillId="4" borderId="2" xfId="0" applyNumberFormat="1" applyFont="1" applyFill="1" applyBorder="1" applyAlignment="1">
      <alignment horizontal="left" vertical="top" shrinkToFit="1"/>
    </xf>
    <xf numFmtId="165" fontId="25" fillId="0" borderId="2" xfId="0" applyNumberFormat="1" applyFont="1" applyBorder="1" applyAlignment="1">
      <alignment horizontal="left" vertical="top" shrinkToFit="1"/>
    </xf>
    <xf numFmtId="165" fontId="22" fillId="0" borderId="2" xfId="0" applyNumberFormat="1" applyFont="1" applyBorder="1" applyAlignment="1">
      <alignment horizontal="left" vertical="top" shrinkToFi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165" fontId="38" fillId="0" borderId="2" xfId="0" applyNumberFormat="1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left" vertical="center" wrapText="1"/>
    </xf>
    <xf numFmtId="165" fontId="39" fillId="0" borderId="2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167" fontId="41" fillId="11" borderId="0" xfId="3" applyFont="1" applyFill="1" applyAlignment="1">
      <alignment horizontal="left" vertical="center"/>
    </xf>
    <xf numFmtId="165" fontId="38" fillId="0" borderId="10" xfId="0" applyNumberFormat="1" applyFont="1" applyBorder="1" applyAlignment="1">
      <alignment horizontal="center" vertical="center" shrinkToFit="1"/>
    </xf>
    <xf numFmtId="165" fontId="39" fillId="0" borderId="2" xfId="0" applyNumberFormat="1" applyFont="1" applyBorder="1" applyAlignment="1">
      <alignment horizontal="left" vertical="center" shrinkToFit="1"/>
    </xf>
    <xf numFmtId="165" fontId="39" fillId="0" borderId="6" xfId="0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167" fontId="41" fillId="11" borderId="1" xfId="3" applyFont="1" applyFill="1" applyBorder="1" applyAlignment="1">
      <alignment vertical="center"/>
    </xf>
    <xf numFmtId="165" fontId="44" fillId="0" borderId="2" xfId="0" applyNumberFormat="1" applyFont="1" applyBorder="1" applyAlignment="1">
      <alignment horizontal="center" vertical="center" shrinkToFit="1"/>
    </xf>
    <xf numFmtId="0" fontId="34" fillId="3" borderId="0" xfId="0" applyFont="1" applyFill="1" applyAlignment="1">
      <alignment horizontal="left" vertical="center" wrapText="1"/>
    </xf>
    <xf numFmtId="165" fontId="44" fillId="0" borderId="6" xfId="0" applyNumberFormat="1" applyFont="1" applyBorder="1" applyAlignment="1">
      <alignment horizontal="center" vertical="center" shrinkToFit="1"/>
    </xf>
    <xf numFmtId="165" fontId="46" fillId="0" borderId="6" xfId="0" applyNumberFormat="1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49" fillId="0" borderId="0" xfId="0" applyFont="1"/>
    <xf numFmtId="165" fontId="39" fillId="0" borderId="10" xfId="0" applyNumberFormat="1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5" fontId="38" fillId="3" borderId="2" xfId="0" applyNumberFormat="1" applyFont="1" applyFill="1" applyBorder="1" applyAlignment="1">
      <alignment horizontal="center" vertical="center" shrinkToFit="1"/>
    </xf>
    <xf numFmtId="0" fontId="34" fillId="3" borderId="6" xfId="0" applyFont="1" applyFill="1" applyBorder="1" applyAlignment="1">
      <alignment horizontal="left" vertical="center" wrapText="1"/>
    </xf>
    <xf numFmtId="165" fontId="39" fillId="0" borderId="0" xfId="0" applyNumberFormat="1" applyFont="1" applyAlignment="1">
      <alignment horizontal="center" vertical="center" shrinkToFit="1"/>
    </xf>
    <xf numFmtId="0" fontId="35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9" fontId="2" fillId="0" borderId="0" xfId="0" applyNumberFormat="1" applyFont="1" applyAlignment="1">
      <alignment horizontal="left" vertical="center"/>
    </xf>
    <xf numFmtId="169" fontId="52" fillId="0" borderId="0" xfId="0" applyNumberFormat="1" applyFont="1" applyAlignment="1">
      <alignment horizontal="center" vertical="center" wrapText="1"/>
    </xf>
    <xf numFmtId="169" fontId="52" fillId="0" borderId="0" xfId="0" applyNumberFormat="1" applyFont="1" applyAlignment="1">
      <alignment horizontal="center" vertical="center"/>
    </xf>
    <xf numFmtId="169" fontId="52" fillId="3" borderId="0" xfId="0" applyNumberFormat="1" applyFont="1" applyFill="1" applyAlignment="1">
      <alignment horizontal="center" vertical="center"/>
    </xf>
    <xf numFmtId="169" fontId="52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2" xfId="0" applyFont="1" applyBorder="1" applyAlignment="1">
      <alignment horizontal="left" wrapText="1"/>
    </xf>
    <xf numFmtId="165" fontId="24" fillId="4" borderId="2" xfId="0" applyNumberFormat="1" applyFont="1" applyFill="1" applyBorder="1" applyAlignment="1">
      <alignment horizontal="right" vertical="center" shrinkToFit="1"/>
    </xf>
    <xf numFmtId="165" fontId="24" fillId="4" borderId="2" xfId="0" applyNumberFormat="1" applyFont="1" applyFill="1" applyBorder="1" applyAlignment="1">
      <alignment horizontal="right" vertical="top" shrinkToFit="1"/>
    </xf>
    <xf numFmtId="0" fontId="29" fillId="0" borderId="0" xfId="0" applyFont="1"/>
    <xf numFmtId="4" fontId="52" fillId="0" borderId="3" xfId="0" applyNumberFormat="1" applyFont="1" applyBorder="1" applyAlignment="1">
      <alignment horizontal="center" vertical="center" wrapText="1"/>
    </xf>
    <xf numFmtId="4" fontId="53" fillId="0" borderId="2" xfId="0" applyNumberFormat="1" applyFont="1" applyBorder="1" applyAlignment="1">
      <alignment horizontal="center" vertical="center" wrapText="1"/>
    </xf>
    <xf numFmtId="4" fontId="52" fillId="0" borderId="2" xfId="0" applyNumberFormat="1" applyFont="1" applyBorder="1" applyAlignment="1">
      <alignment horizontal="center" vertical="center" wrapText="1"/>
    </xf>
    <xf numFmtId="4" fontId="60" fillId="0" borderId="2" xfId="0" applyNumberFormat="1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wrapText="1"/>
    </xf>
    <xf numFmtId="4" fontId="60" fillId="0" borderId="0" xfId="0" applyNumberFormat="1" applyFont="1" applyAlignment="1">
      <alignment horizontal="center" vertical="center"/>
    </xf>
    <xf numFmtId="4" fontId="52" fillId="0" borderId="0" xfId="0" applyNumberFormat="1" applyFont="1" applyAlignment="1">
      <alignment horizontal="right" vertical="center"/>
    </xf>
    <xf numFmtId="4" fontId="52" fillId="0" borderId="2" xfId="0" applyNumberFormat="1" applyFont="1" applyBorder="1" applyAlignment="1">
      <alignment horizontal="right" vertical="center" wrapText="1"/>
    </xf>
    <xf numFmtId="164" fontId="60" fillId="0" borderId="2" xfId="0" applyNumberFormat="1" applyFont="1" applyBorder="1" applyAlignment="1">
      <alignment horizontal="right" vertical="center"/>
    </xf>
    <xf numFmtId="164" fontId="52" fillId="0" borderId="2" xfId="0" applyNumberFormat="1" applyFont="1" applyBorder="1" applyAlignment="1">
      <alignment horizontal="right" vertical="center" wrapText="1"/>
    </xf>
    <xf numFmtId="4" fontId="52" fillId="0" borderId="3" xfId="0" applyNumberFormat="1" applyFont="1" applyBorder="1" applyAlignment="1">
      <alignment horizontal="right" vertical="center" wrapText="1"/>
    </xf>
    <xf numFmtId="4" fontId="52" fillId="2" borderId="3" xfId="0" applyNumberFormat="1" applyFont="1" applyFill="1" applyBorder="1" applyAlignment="1">
      <alignment horizontal="right" vertical="center" wrapText="1"/>
    </xf>
    <xf numFmtId="164" fontId="60" fillId="2" borderId="2" xfId="0" applyNumberFormat="1" applyFont="1" applyFill="1" applyBorder="1" applyAlignment="1">
      <alignment horizontal="right" vertical="center"/>
    </xf>
    <xf numFmtId="164" fontId="52" fillId="2" borderId="2" xfId="0" applyNumberFormat="1" applyFont="1" applyFill="1" applyBorder="1" applyAlignment="1">
      <alignment horizontal="right" vertical="center" wrapText="1"/>
    </xf>
    <xf numFmtId="4" fontId="52" fillId="2" borderId="2" xfId="0" applyNumberFormat="1" applyFont="1" applyFill="1" applyBorder="1" applyAlignment="1">
      <alignment horizontal="right" vertical="center" wrapText="1"/>
    </xf>
    <xf numFmtId="4" fontId="52" fillId="3" borderId="3" xfId="0" applyNumberFormat="1" applyFont="1" applyFill="1" applyBorder="1" applyAlignment="1">
      <alignment horizontal="right" vertical="center" wrapText="1"/>
    </xf>
    <xf numFmtId="169" fontId="52" fillId="0" borderId="2" xfId="0" applyNumberFormat="1" applyFont="1" applyBorder="1" applyAlignment="1">
      <alignment horizontal="right" vertical="center" wrapText="1"/>
    </xf>
    <xf numFmtId="169" fontId="59" fillId="0" borderId="2" xfId="3" applyNumberFormat="1" applyFont="1" applyBorder="1" applyAlignment="1">
      <alignment horizontal="right" vertical="center" wrapText="1"/>
    </xf>
    <xf numFmtId="169" fontId="59" fillId="0" borderId="2" xfId="0" applyNumberFormat="1" applyFont="1" applyBorder="1" applyAlignment="1">
      <alignment horizontal="right" vertical="center" wrapText="1"/>
    </xf>
    <xf numFmtId="165" fontId="38" fillId="0" borderId="9" xfId="0" applyNumberFormat="1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left" vertical="center" wrapText="1"/>
    </xf>
    <xf numFmtId="169" fontId="21" fillId="0" borderId="4" xfId="0" applyNumberFormat="1" applyFont="1" applyBorder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169" fontId="48" fillId="5" borderId="6" xfId="0" applyNumberFormat="1" applyFont="1" applyFill="1" applyBorder="1" applyAlignment="1">
      <alignment horizontal="center" vertical="center" wrapText="1"/>
    </xf>
    <xf numFmtId="169" fontId="48" fillId="5" borderId="2" xfId="0" applyNumberFormat="1" applyFont="1" applyFill="1" applyBorder="1" applyAlignment="1">
      <alignment horizontal="center" vertical="center" wrapText="1"/>
    </xf>
    <xf numFmtId="169" fontId="21" fillId="2" borderId="6" xfId="0" applyNumberFormat="1" applyFont="1" applyFill="1" applyBorder="1" applyAlignment="1">
      <alignment horizontal="center" vertical="center" shrinkToFit="1"/>
    </xf>
    <xf numFmtId="169" fontId="21" fillId="2" borderId="2" xfId="0" applyNumberFormat="1" applyFont="1" applyFill="1" applyBorder="1" applyAlignment="1">
      <alignment horizontal="center" vertical="center" shrinkToFit="1"/>
    </xf>
    <xf numFmtId="169" fontId="21" fillId="7" borderId="3" xfId="0" applyNumberFormat="1" applyFont="1" applyFill="1" applyBorder="1" applyAlignment="1">
      <alignment horizontal="right" vertical="center" shrinkToFit="1"/>
    </xf>
    <xf numFmtId="169" fontId="21" fillId="8" borderId="3" xfId="0" applyNumberFormat="1" applyFont="1" applyFill="1" applyBorder="1" applyAlignment="1">
      <alignment horizontal="right" vertical="center" shrinkToFit="1"/>
    </xf>
    <xf numFmtId="169" fontId="21" fillId="3" borderId="3" xfId="0" applyNumberFormat="1" applyFont="1" applyFill="1" applyBorder="1" applyAlignment="1">
      <alignment horizontal="right" vertical="center" shrinkToFit="1"/>
    </xf>
    <xf numFmtId="169" fontId="21" fillId="4" borderId="3" xfId="0" applyNumberFormat="1" applyFont="1" applyFill="1" applyBorder="1" applyAlignment="1">
      <alignment horizontal="right" vertical="center" shrinkToFit="1"/>
    </xf>
    <xf numFmtId="169" fontId="21" fillId="9" borderId="3" xfId="0" applyNumberFormat="1" applyFont="1" applyFill="1" applyBorder="1" applyAlignment="1">
      <alignment horizontal="right" vertical="center" shrinkToFit="1"/>
    </xf>
    <xf numFmtId="169" fontId="21" fillId="10" borderId="3" xfId="0" applyNumberFormat="1" applyFont="1" applyFill="1" applyBorder="1" applyAlignment="1">
      <alignment horizontal="right" vertical="center" shrinkToFit="1"/>
    </xf>
    <xf numFmtId="169" fontId="21" fillId="11" borderId="3" xfId="0" applyNumberFormat="1" applyFont="1" applyFill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horizontal="right" vertical="center"/>
      <protection locked="0"/>
    </xf>
    <xf numFmtId="169" fontId="2" fillId="0" borderId="2" xfId="0" applyNumberFormat="1" applyFont="1" applyBorder="1" applyAlignment="1">
      <alignment horizontal="right" vertical="center" shrinkToFit="1"/>
    </xf>
    <xf numFmtId="169" fontId="21" fillId="10" borderId="7" xfId="0" applyNumberFormat="1" applyFont="1" applyFill="1" applyBorder="1" applyAlignment="1">
      <alignment horizontal="right" vertical="center" shrinkToFit="1"/>
    </xf>
    <xf numFmtId="169" fontId="21" fillId="0" borderId="3" xfId="0" applyNumberFormat="1" applyFont="1" applyBorder="1" applyAlignment="1">
      <alignment horizontal="right" vertical="center" shrinkToFit="1"/>
    </xf>
    <xf numFmtId="169" fontId="21" fillId="0" borderId="2" xfId="0" applyNumberFormat="1" applyFont="1" applyBorder="1" applyAlignment="1">
      <alignment horizontal="right" vertical="center" shrinkToFit="1"/>
    </xf>
    <xf numFmtId="169" fontId="21" fillId="9" borderId="8" xfId="0" applyNumberFormat="1" applyFont="1" applyFill="1" applyBorder="1" applyAlignment="1">
      <alignment horizontal="right" vertical="center" shrinkToFit="1"/>
    </xf>
    <xf numFmtId="169" fontId="21" fillId="0" borderId="7" xfId="0" applyNumberFormat="1" applyFont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vertical="center"/>
      <protection locked="0"/>
    </xf>
    <xf numFmtId="169" fontId="21" fillId="10" borderId="2" xfId="0" applyNumberFormat="1" applyFont="1" applyFill="1" applyBorder="1" applyAlignment="1">
      <alignment horizontal="right" vertical="center" shrinkToFit="1"/>
    </xf>
    <xf numFmtId="169" fontId="21" fillId="11" borderId="2" xfId="0" applyNumberFormat="1" applyFont="1" applyFill="1" applyBorder="1" applyAlignment="1">
      <alignment horizontal="right" vertical="center" shrinkToFit="1"/>
    </xf>
    <xf numFmtId="169" fontId="21" fillId="9" borderId="7" xfId="0" applyNumberFormat="1" applyFont="1" applyFill="1" applyBorder="1" applyAlignment="1">
      <alignment horizontal="right" vertical="center" shrinkToFit="1"/>
    </xf>
    <xf numFmtId="169" fontId="21" fillId="4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shrinkToFit="1"/>
    </xf>
    <xf numFmtId="169" fontId="21" fillId="0" borderId="4" xfId="2" applyNumberFormat="1" applyFont="1" applyBorder="1" applyAlignment="1">
      <alignment horizontal="right" vertical="center" shrinkToFit="1"/>
    </xf>
    <xf numFmtId="169" fontId="21" fillId="4" borderId="8" xfId="0" applyNumberFormat="1" applyFont="1" applyFill="1" applyBorder="1" applyAlignment="1">
      <alignment horizontal="right" vertical="center" shrinkToFit="1"/>
    </xf>
    <xf numFmtId="169" fontId="48" fillId="0" borderId="7" xfId="0" applyNumberFormat="1" applyFont="1" applyBorder="1" applyAlignment="1" applyProtection="1">
      <alignment horizontal="right" vertical="center"/>
      <protection locked="0"/>
    </xf>
    <xf numFmtId="169" fontId="48" fillId="0" borderId="2" xfId="0" applyNumberFormat="1" applyFont="1" applyBorder="1" applyAlignment="1" applyProtection="1">
      <alignment vertical="center"/>
      <protection locked="0"/>
    </xf>
    <xf numFmtId="169" fontId="21" fillId="3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wrapText="1"/>
    </xf>
    <xf numFmtId="169" fontId="48" fillId="0" borderId="8" xfId="0" applyNumberFormat="1" applyFont="1" applyBorder="1" applyAlignment="1" applyProtection="1">
      <alignment horizontal="right" vertical="center"/>
      <protection locked="0"/>
    </xf>
    <xf numFmtId="169" fontId="2" fillId="0" borderId="0" xfId="0" applyNumberFormat="1" applyFont="1" applyAlignment="1">
      <alignment horizontal="right" vertical="center" shrinkToFit="1"/>
    </xf>
    <xf numFmtId="169" fontId="15" fillId="0" borderId="0" xfId="0" applyNumberFormat="1" applyFont="1" applyAlignment="1">
      <alignment horizontal="left" vertical="center" wrapText="1"/>
    </xf>
    <xf numFmtId="169" fontId="15" fillId="0" borderId="0" xfId="0" applyNumberFormat="1" applyFont="1" applyAlignment="1">
      <alignment horizontal="left" vertical="center"/>
    </xf>
    <xf numFmtId="169" fontId="2" fillId="5" borderId="0" xfId="0" applyNumberFormat="1" applyFont="1" applyFill="1" applyAlignment="1">
      <alignment vertical="center"/>
    </xf>
    <xf numFmtId="169" fontId="2" fillId="5" borderId="0" xfId="0" applyNumberFormat="1" applyFont="1" applyFill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8" fillId="5" borderId="0" xfId="0" applyFont="1" applyFill="1" applyAlignment="1">
      <alignment vertical="center"/>
    </xf>
    <xf numFmtId="169" fontId="21" fillId="11" borderId="18" xfId="0" applyNumberFormat="1" applyFont="1" applyFill="1" applyBorder="1" applyAlignment="1">
      <alignment horizontal="right" vertical="center" shrinkToFit="1"/>
    </xf>
    <xf numFmtId="169" fontId="52" fillId="0" borderId="10" xfId="0" applyNumberFormat="1" applyFont="1" applyBorder="1" applyAlignment="1">
      <alignment horizontal="right" vertical="center" wrapText="1"/>
    </xf>
    <xf numFmtId="169" fontId="2" fillId="0" borderId="7" xfId="0" applyNumberFormat="1" applyFont="1" applyBorder="1" applyAlignment="1">
      <alignment horizontal="right" vertical="center" shrinkToFit="1"/>
    </xf>
    <xf numFmtId="169" fontId="2" fillId="0" borderId="3" xfId="0" applyNumberFormat="1" applyFont="1" applyBorder="1" applyAlignment="1">
      <alignment horizontal="right" vertical="center" shrinkToFit="1"/>
    </xf>
    <xf numFmtId="0" fontId="59" fillId="0" borderId="0" xfId="0" applyFont="1" applyAlignment="1">
      <alignment horizontal="center" vertical="center"/>
    </xf>
    <xf numFmtId="169" fontId="59" fillId="5" borderId="0" xfId="0" applyNumberFormat="1" applyFont="1" applyFill="1" applyAlignment="1">
      <alignment horizontal="right" vertical="center"/>
    </xf>
    <xf numFmtId="169" fontId="59" fillId="5" borderId="0" xfId="3" applyNumberFormat="1" applyFont="1" applyFill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4" fontId="48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4" fontId="15" fillId="0" borderId="2" xfId="0" applyNumberFormat="1" applyFont="1" applyBorder="1" applyAlignment="1">
      <alignment horizontal="center" vertical="center" wrapText="1"/>
    </xf>
    <xf numFmtId="164" fontId="48" fillId="0" borderId="2" xfId="0" applyNumberFormat="1" applyFont="1" applyBorder="1" applyAlignment="1">
      <alignment horizontal="right" vertical="center"/>
    </xf>
    <xf numFmtId="164" fontId="48" fillId="2" borderId="2" xfId="0" applyNumberFormat="1" applyFont="1" applyFill="1" applyBorder="1" applyAlignment="1">
      <alignment horizontal="right" vertical="center"/>
    </xf>
    <xf numFmtId="4" fontId="15" fillId="3" borderId="3" xfId="0" applyNumberFormat="1" applyFont="1" applyFill="1" applyBorder="1" applyAlignment="1">
      <alignment horizontal="right" vertical="center" wrapText="1"/>
    </xf>
    <xf numFmtId="169" fontId="18" fillId="0" borderId="0" xfId="0" applyNumberFormat="1" applyFont="1" applyAlignment="1">
      <alignment horizontal="left" vertical="top"/>
    </xf>
    <xf numFmtId="169" fontId="15" fillId="0" borderId="0" xfId="0" applyNumberFormat="1" applyFont="1" applyAlignment="1">
      <alignment horizontal="left" vertical="top"/>
    </xf>
    <xf numFmtId="169" fontId="17" fillId="0" borderId="2" xfId="0" applyNumberFormat="1" applyFont="1" applyBorder="1" applyAlignment="1">
      <alignment horizontal="center" vertical="center" wrapText="1"/>
    </xf>
    <xf numFmtId="169" fontId="48" fillId="0" borderId="2" xfId="0" applyNumberFormat="1" applyFont="1" applyBorder="1" applyAlignment="1">
      <alignment horizontal="center" vertical="center" wrapText="1"/>
    </xf>
    <xf numFmtId="169" fontId="62" fillId="4" borderId="2" xfId="0" applyNumberFormat="1" applyFont="1" applyFill="1" applyBorder="1" applyAlignment="1">
      <alignment horizontal="right" vertical="center" shrinkToFit="1"/>
    </xf>
    <xf numFmtId="169" fontId="21" fillId="4" borderId="2" xfId="0" applyNumberFormat="1" applyFont="1" applyFill="1" applyBorder="1" applyAlignment="1">
      <alignment horizontal="right" vertical="center" shrinkToFit="1"/>
    </xf>
    <xf numFmtId="169" fontId="62" fillId="0" borderId="2" xfId="0" applyNumberFormat="1" applyFont="1" applyBorder="1" applyAlignment="1">
      <alignment horizontal="right" vertical="top" shrinkToFit="1"/>
    </xf>
    <xf numFmtId="169" fontId="21" fillId="0" borderId="2" xfId="0" applyNumberFormat="1" applyFont="1" applyBorder="1" applyAlignment="1">
      <alignment horizontal="right" vertical="top" shrinkToFit="1"/>
    </xf>
    <xf numFmtId="169" fontId="63" fillId="0" borderId="2" xfId="0" applyNumberFormat="1" applyFont="1" applyBorder="1" applyAlignment="1">
      <alignment horizontal="right" vertical="top" shrinkToFit="1"/>
    </xf>
    <xf numFmtId="169" fontId="2" fillId="0" borderId="2" xfId="0" applyNumberFormat="1" applyFont="1" applyBorder="1" applyAlignment="1">
      <alignment horizontal="right" vertical="top" shrinkToFit="1"/>
    </xf>
    <xf numFmtId="169" fontId="62" fillId="4" borderId="2" xfId="0" applyNumberFormat="1" applyFont="1" applyFill="1" applyBorder="1" applyAlignment="1">
      <alignment horizontal="right" vertical="top" shrinkToFit="1"/>
    </xf>
    <xf numFmtId="169" fontId="21" fillId="4" borderId="2" xfId="0" applyNumberFormat="1" applyFont="1" applyFill="1" applyBorder="1" applyAlignment="1">
      <alignment horizontal="right" vertical="top" shrinkToFit="1"/>
    </xf>
    <xf numFmtId="169" fontId="18" fillId="0" borderId="0" xfId="0" applyNumberFormat="1" applyFont="1"/>
    <xf numFmtId="169" fontId="15" fillId="0" borderId="0" xfId="0" applyNumberFormat="1" applyFont="1"/>
    <xf numFmtId="1" fontId="67" fillId="0" borderId="0" xfId="0" applyNumberFormat="1" applyFont="1" applyAlignment="1">
      <alignment horizontal="left" vertical="center"/>
    </xf>
    <xf numFmtId="1" fontId="68" fillId="5" borderId="2" xfId="0" applyNumberFormat="1" applyFont="1" applyFill="1" applyBorder="1" applyAlignment="1">
      <alignment horizontal="center" vertical="center" wrapText="1"/>
    </xf>
    <xf numFmtId="1" fontId="70" fillId="2" borderId="2" xfId="0" applyNumberFormat="1" applyFont="1" applyFill="1" applyBorder="1" applyAlignment="1">
      <alignment horizontal="center" vertical="center" wrapText="1"/>
    </xf>
    <xf numFmtId="1" fontId="70" fillId="7" borderId="2" xfId="0" applyNumberFormat="1" applyFont="1" applyFill="1" applyBorder="1" applyAlignment="1">
      <alignment horizontal="right" vertical="center" shrinkToFit="1"/>
    </xf>
    <xf numFmtId="1" fontId="70" fillId="8" borderId="2" xfId="0" applyNumberFormat="1" applyFont="1" applyFill="1" applyBorder="1" applyAlignment="1">
      <alignment horizontal="right" vertical="center" shrinkToFit="1"/>
    </xf>
    <xf numFmtId="1" fontId="67" fillId="3" borderId="2" xfId="0" applyNumberFormat="1" applyFont="1" applyFill="1" applyBorder="1" applyAlignment="1">
      <alignment horizontal="right" vertical="center" shrinkToFit="1"/>
    </xf>
    <xf numFmtId="1" fontId="70" fillId="4" borderId="2" xfId="0" applyNumberFormat="1" applyFont="1" applyFill="1" applyBorder="1" applyAlignment="1">
      <alignment horizontal="right" vertical="center" shrinkToFit="1"/>
    </xf>
    <xf numFmtId="1" fontId="70" fillId="9" borderId="2" xfId="0" applyNumberFormat="1" applyFont="1" applyFill="1" applyBorder="1" applyAlignment="1">
      <alignment horizontal="right" vertical="center" shrinkToFit="1"/>
    </xf>
    <xf numFmtId="1" fontId="70" fillId="10" borderId="2" xfId="0" applyNumberFormat="1" applyFont="1" applyFill="1" applyBorder="1" applyAlignment="1">
      <alignment horizontal="right" vertical="center" shrinkToFit="1"/>
    </xf>
    <xf numFmtId="1" fontId="70" fillId="11" borderId="2" xfId="0" applyNumberFormat="1" applyFont="1" applyFill="1" applyBorder="1" applyAlignment="1">
      <alignment horizontal="right" vertical="center" shrinkToFit="1"/>
    </xf>
    <xf numFmtId="1" fontId="67" fillId="3" borderId="3" xfId="0" applyNumberFormat="1" applyFont="1" applyFill="1" applyBorder="1" applyAlignment="1">
      <alignment horizontal="right" vertical="center" shrinkToFit="1"/>
    </xf>
    <xf numFmtId="1" fontId="70" fillId="11" borderId="19" xfId="0" applyNumberFormat="1" applyFont="1" applyFill="1" applyBorder="1" applyAlignment="1">
      <alignment horizontal="right" vertical="center" shrinkToFit="1"/>
    </xf>
    <xf numFmtId="1" fontId="70" fillId="3" borderId="2" xfId="0" applyNumberFormat="1" applyFont="1" applyFill="1" applyBorder="1" applyAlignment="1">
      <alignment horizontal="right" vertical="center" shrinkToFit="1"/>
    </xf>
    <xf numFmtId="1" fontId="70" fillId="9" borderId="9" xfId="0" applyNumberFormat="1" applyFont="1" applyFill="1" applyBorder="1" applyAlignment="1">
      <alignment horizontal="right" vertical="center" shrinkToFit="1"/>
    </xf>
    <xf numFmtId="1" fontId="67" fillId="3" borderId="3" xfId="0" applyNumberFormat="1" applyFont="1" applyFill="1" applyBorder="1" applyAlignment="1">
      <alignment horizontal="left" vertical="center" shrinkToFit="1"/>
    </xf>
    <xf numFmtId="1" fontId="67" fillId="9" borderId="2" xfId="0" applyNumberFormat="1" applyFont="1" applyFill="1" applyBorder="1" applyAlignment="1">
      <alignment horizontal="right" vertical="center" shrinkToFit="1"/>
    </xf>
    <xf numFmtId="1" fontId="67" fillId="10" borderId="2" xfId="0" applyNumberFormat="1" applyFont="1" applyFill="1" applyBorder="1" applyAlignment="1">
      <alignment horizontal="right" vertical="center" shrinkToFit="1"/>
    </xf>
    <xf numFmtId="1" fontId="67" fillId="11" borderId="2" xfId="0" applyNumberFormat="1" applyFont="1" applyFill="1" applyBorder="1" applyAlignment="1">
      <alignment horizontal="right" vertical="center" shrinkToFit="1"/>
    </xf>
    <xf numFmtId="1" fontId="70" fillId="4" borderId="9" xfId="0" applyNumberFormat="1" applyFont="1" applyFill="1" applyBorder="1" applyAlignment="1">
      <alignment horizontal="right" vertical="center" shrinkToFit="1"/>
    </xf>
    <xf numFmtId="1" fontId="67" fillId="3" borderId="10" xfId="0" applyNumberFormat="1" applyFont="1" applyFill="1" applyBorder="1" applyAlignment="1">
      <alignment horizontal="right" vertical="center" shrinkToFit="1"/>
    </xf>
    <xf numFmtId="1" fontId="70" fillId="9" borderId="7" xfId="0" applyNumberFormat="1" applyFont="1" applyFill="1" applyBorder="1" applyAlignment="1">
      <alignment horizontal="right" vertical="center" shrinkToFit="1"/>
    </xf>
    <xf numFmtId="1" fontId="70" fillId="10" borderId="3" xfId="0" applyNumberFormat="1" applyFont="1" applyFill="1" applyBorder="1" applyAlignment="1">
      <alignment horizontal="right" vertical="center" shrinkToFit="1"/>
    </xf>
    <xf numFmtId="1" fontId="70" fillId="11" borderId="3" xfId="0" applyNumberFormat="1" applyFont="1" applyFill="1" applyBorder="1" applyAlignment="1">
      <alignment horizontal="right" vertical="center" shrinkToFit="1"/>
    </xf>
    <xf numFmtId="1" fontId="70" fillId="0" borderId="3" xfId="0" applyNumberFormat="1" applyFont="1" applyBorder="1" applyAlignment="1">
      <alignment horizontal="right" vertical="center" shrinkToFit="1"/>
    </xf>
    <xf numFmtId="1" fontId="68" fillId="0" borderId="3" xfId="0" applyNumberFormat="1" applyFont="1" applyBorder="1" applyAlignment="1" applyProtection="1">
      <alignment horizontal="right" vertical="center"/>
      <protection locked="0"/>
    </xf>
    <xf numFmtId="1" fontId="67" fillId="3" borderId="9" xfId="0" applyNumberFormat="1" applyFont="1" applyFill="1" applyBorder="1" applyAlignment="1">
      <alignment horizontal="right" vertical="center" shrinkToFit="1"/>
    </xf>
    <xf numFmtId="1" fontId="67" fillId="3" borderId="0" xfId="0" applyNumberFormat="1" applyFont="1" applyFill="1" applyAlignment="1">
      <alignment horizontal="right" vertical="center" shrinkToFit="1"/>
    </xf>
    <xf numFmtId="1" fontId="52" fillId="0" borderId="0" xfId="0" applyNumberFormat="1" applyFont="1" applyAlignment="1">
      <alignment horizontal="left" vertical="center" wrapText="1"/>
    </xf>
    <xf numFmtId="1" fontId="69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67" fillId="0" borderId="0" xfId="0" applyNumberFormat="1" applyFont="1" applyAlignment="1">
      <alignment vertical="center"/>
    </xf>
    <xf numFmtId="0" fontId="62" fillId="0" borderId="2" xfId="0" applyFont="1" applyBorder="1" applyAlignment="1">
      <alignment horizontal="center" vertical="top" shrinkToFit="1"/>
    </xf>
    <xf numFmtId="0" fontId="21" fillId="0" borderId="2" xfId="0" applyFont="1" applyBorder="1" applyAlignment="1">
      <alignment horizontal="center" vertical="top" shrinkToFit="1"/>
    </xf>
    <xf numFmtId="169" fontId="53" fillId="0" borderId="2" xfId="0" applyNumberFormat="1" applyFont="1" applyBorder="1" applyAlignment="1">
      <alignment horizontal="right" vertical="center" wrapText="1"/>
    </xf>
    <xf numFmtId="169" fontId="53" fillId="4" borderId="2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2" fillId="0" borderId="0" xfId="0" applyFont="1" applyAlignment="1">
      <alignment horizontal="left" vertical="top" indent="6"/>
    </xf>
    <xf numFmtId="169" fontId="21" fillId="8" borderId="7" xfId="0" applyNumberFormat="1" applyFont="1" applyFill="1" applyBorder="1" applyAlignment="1">
      <alignment horizontal="right" vertical="center" shrinkToFit="1"/>
    </xf>
    <xf numFmtId="1" fontId="53" fillId="5" borderId="2" xfId="0" applyNumberFormat="1" applyFont="1" applyFill="1" applyBorder="1" applyAlignment="1">
      <alignment horizontal="center" vertical="center" wrapText="1"/>
    </xf>
    <xf numFmtId="1" fontId="54" fillId="7" borderId="2" xfId="0" applyNumberFormat="1" applyFont="1" applyFill="1" applyBorder="1" applyAlignment="1">
      <alignment horizontal="right" vertical="center" shrinkToFit="1"/>
    </xf>
    <xf numFmtId="1" fontId="54" fillId="8" borderId="10" xfId="0" applyNumberFormat="1" applyFont="1" applyFill="1" applyBorder="1" applyAlignment="1">
      <alignment horizontal="right" vertical="center" shrinkToFit="1"/>
    </xf>
    <xf numFmtId="1" fontId="54" fillId="8" borderId="9" xfId="0" applyNumberFormat="1" applyFont="1" applyFill="1" applyBorder="1" applyAlignment="1">
      <alignment horizontal="right" vertical="center" shrinkToFit="1"/>
    </xf>
    <xf numFmtId="169" fontId="63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169" fontId="17" fillId="5" borderId="2" xfId="0" applyNumberFormat="1" applyFont="1" applyFill="1" applyBorder="1" applyAlignment="1">
      <alignment horizontal="center" vertical="center" wrapText="1"/>
    </xf>
    <xf numFmtId="169" fontId="62" fillId="2" borderId="6" xfId="0" applyNumberFormat="1" applyFont="1" applyFill="1" applyBorder="1" applyAlignment="1">
      <alignment horizontal="center" vertical="center" shrinkToFit="1"/>
    </xf>
    <xf numFmtId="169" fontId="62" fillId="7" borderId="3" xfId="0" applyNumberFormat="1" applyFont="1" applyFill="1" applyBorder="1" applyAlignment="1">
      <alignment horizontal="right" vertical="center" shrinkToFit="1"/>
    </xf>
    <xf numFmtId="169" fontId="62" fillId="8" borderId="3" xfId="0" applyNumberFormat="1" applyFont="1" applyFill="1" applyBorder="1" applyAlignment="1">
      <alignment horizontal="right" vertical="center" shrinkToFit="1"/>
    </xf>
    <xf numFmtId="169" fontId="62" fillId="3" borderId="3" xfId="0" applyNumberFormat="1" applyFont="1" applyFill="1" applyBorder="1" applyAlignment="1">
      <alignment horizontal="right" vertical="center" shrinkToFit="1"/>
    </xf>
    <xf numFmtId="169" fontId="62" fillId="4" borderId="3" xfId="0" applyNumberFormat="1" applyFont="1" applyFill="1" applyBorder="1" applyAlignment="1">
      <alignment horizontal="right" vertical="center" shrinkToFit="1"/>
    </xf>
    <xf numFmtId="169" fontId="62" fillId="9" borderId="3" xfId="0" applyNumberFormat="1" applyFont="1" applyFill="1" applyBorder="1" applyAlignment="1">
      <alignment horizontal="right" vertical="center" shrinkToFit="1"/>
    </xf>
    <xf numFmtId="169" fontId="62" fillId="10" borderId="3" xfId="0" applyNumberFormat="1" applyFont="1" applyFill="1" applyBorder="1" applyAlignment="1">
      <alignment horizontal="right" vertical="center" shrinkToFit="1"/>
    </xf>
    <xf numFmtId="169" fontId="62" fillId="11" borderId="3" xfId="0" applyNumberFormat="1" applyFont="1" applyFill="1" applyBorder="1" applyAlignment="1">
      <alignment horizontal="right" vertical="center" shrinkToFit="1"/>
    </xf>
    <xf numFmtId="169" fontId="17" fillId="0" borderId="3" xfId="0" applyNumberFormat="1" applyFont="1" applyBorder="1" applyAlignment="1" applyProtection="1">
      <alignment horizontal="right" vertical="center"/>
      <protection locked="0"/>
    </xf>
    <xf numFmtId="169" fontId="63" fillId="0" borderId="2" xfId="0" applyNumberFormat="1" applyFont="1" applyBorder="1" applyAlignment="1">
      <alignment horizontal="right" vertical="center" shrinkToFit="1"/>
    </xf>
    <xf numFmtId="169" fontId="62" fillId="10" borderId="7" xfId="0" applyNumberFormat="1" applyFont="1" applyFill="1" applyBorder="1" applyAlignment="1">
      <alignment horizontal="right" vertical="center" shrinkToFit="1"/>
    </xf>
    <xf numFmtId="169" fontId="62" fillId="11" borderId="18" xfId="0" applyNumberFormat="1" applyFont="1" applyFill="1" applyBorder="1" applyAlignment="1">
      <alignment horizontal="right" vertical="center" shrinkToFit="1"/>
    </xf>
    <xf numFmtId="169" fontId="62" fillId="0" borderId="3" xfId="0" applyNumberFormat="1" applyFont="1" applyBorder="1" applyAlignment="1">
      <alignment horizontal="right" vertical="center" shrinkToFit="1"/>
    </xf>
    <xf numFmtId="169" fontId="63" fillId="0" borderId="3" xfId="0" applyNumberFormat="1" applyFont="1" applyBorder="1" applyAlignment="1">
      <alignment horizontal="right" vertical="center" shrinkToFit="1"/>
    </xf>
    <xf numFmtId="169" fontId="62" fillId="9" borderId="8" xfId="0" applyNumberFormat="1" applyFont="1" applyFill="1" applyBorder="1" applyAlignment="1">
      <alignment horizontal="right" vertical="center" shrinkToFit="1"/>
    </xf>
    <xf numFmtId="169" fontId="62" fillId="0" borderId="7" xfId="0" applyNumberFormat="1" applyFont="1" applyBorder="1" applyAlignment="1">
      <alignment horizontal="right" vertical="center" shrinkToFit="1"/>
    </xf>
    <xf numFmtId="164" fontId="62" fillId="0" borderId="2" xfId="0" applyNumberFormat="1" applyFont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62" fillId="9" borderId="7" xfId="0" applyNumberFormat="1" applyFont="1" applyFill="1" applyBorder="1" applyAlignment="1">
      <alignment horizontal="right" vertical="center" shrinkToFit="1"/>
    </xf>
    <xf numFmtId="169" fontId="62" fillId="4" borderId="4" xfId="0" applyNumberFormat="1" applyFont="1" applyFill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 shrinkToFit="1"/>
    </xf>
    <xf numFmtId="169" fontId="62" fillId="0" borderId="4" xfId="2" applyNumberFormat="1" applyFont="1" applyBorder="1" applyAlignment="1">
      <alignment horizontal="right" vertical="center" shrinkToFit="1"/>
    </xf>
    <xf numFmtId="169" fontId="62" fillId="4" borderId="8" xfId="0" applyNumberFormat="1" applyFont="1" applyFill="1" applyBorder="1" applyAlignment="1">
      <alignment horizontal="right" vertical="center" shrinkToFit="1"/>
    </xf>
    <xf numFmtId="169" fontId="17" fillId="0" borderId="7" xfId="0" applyNumberFormat="1" applyFont="1" applyBorder="1" applyAlignment="1" applyProtection="1">
      <alignment horizontal="right" vertical="center"/>
      <protection locked="0"/>
    </xf>
    <xf numFmtId="169" fontId="62" fillId="3" borderId="4" xfId="0" applyNumberFormat="1" applyFont="1" applyFill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 wrapText="1"/>
    </xf>
    <xf numFmtId="164" fontId="62" fillId="0" borderId="10" xfId="0" applyNumberFormat="1" applyFont="1" applyBorder="1" applyAlignment="1">
      <alignment horizontal="right" vertical="center" shrinkToFit="1"/>
    </xf>
    <xf numFmtId="169" fontId="63" fillId="0" borderId="7" xfId="0" applyNumberFormat="1" applyFont="1" applyBorder="1" applyAlignment="1">
      <alignment horizontal="right" vertical="center" shrinkToFit="1"/>
    </xf>
    <xf numFmtId="169" fontId="17" fillId="0" borderId="8" xfId="0" applyNumberFormat="1" applyFont="1" applyBorder="1" applyAlignment="1" applyProtection="1">
      <alignment horizontal="right" vertical="center"/>
      <protection locked="0"/>
    </xf>
    <xf numFmtId="169" fontId="63" fillId="0" borderId="0" xfId="0" applyNumberFormat="1" applyFont="1" applyAlignment="1">
      <alignment horizontal="right" vertical="center" shrinkToFit="1"/>
    </xf>
    <xf numFmtId="169" fontId="18" fillId="0" borderId="0" xfId="0" applyNumberFormat="1" applyFont="1" applyAlignment="1">
      <alignment horizontal="left" vertical="center" wrapText="1"/>
    </xf>
    <xf numFmtId="169" fontId="18" fillId="0" borderId="0" xfId="0" applyNumberFormat="1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169" fontId="62" fillId="5" borderId="0" xfId="0" applyNumberFormat="1" applyFont="1" applyFill="1" applyAlignment="1">
      <alignment vertical="center"/>
    </xf>
    <xf numFmtId="169" fontId="62" fillId="5" borderId="0" xfId="0" applyNumberFormat="1" applyFont="1" applyFill="1" applyAlignment="1">
      <alignment horizontal="right" vertical="center"/>
    </xf>
    <xf numFmtId="169" fontId="52" fillId="5" borderId="2" xfId="0" applyNumberFormat="1" applyFont="1" applyFill="1" applyBorder="1" applyAlignment="1">
      <alignment horizontal="center" vertical="center" wrapText="1"/>
    </xf>
    <xf numFmtId="169" fontId="52" fillId="6" borderId="2" xfId="0" applyNumberFormat="1" applyFont="1" applyFill="1" applyBorder="1" applyAlignment="1">
      <alignment horizontal="center" vertical="center"/>
    </xf>
    <xf numFmtId="164" fontId="54" fillId="7" borderId="2" xfId="0" applyNumberFormat="1" applyFont="1" applyFill="1" applyBorder="1" applyAlignment="1">
      <alignment horizontal="right" vertical="center" shrinkToFit="1"/>
    </xf>
    <xf numFmtId="164" fontId="54" fillId="8" borderId="2" xfId="0" applyNumberFormat="1" applyFont="1" applyFill="1" applyBorder="1" applyAlignment="1">
      <alignment horizontal="right" vertical="center" shrinkToFit="1"/>
    </xf>
    <xf numFmtId="164" fontId="54" fillId="8" borderId="3" xfId="0" applyNumberFormat="1" applyFont="1" applyFill="1" applyBorder="1" applyAlignment="1">
      <alignment horizontal="right" vertical="center" shrinkToFit="1"/>
    </xf>
    <xf numFmtId="164" fontId="54" fillId="3" borderId="2" xfId="0" applyNumberFormat="1" applyFont="1" applyFill="1" applyBorder="1" applyAlignment="1">
      <alignment horizontal="right" vertical="center" shrinkToFit="1"/>
    </xf>
    <xf numFmtId="164" fontId="54" fillId="3" borderId="3" xfId="0" applyNumberFormat="1" applyFont="1" applyFill="1" applyBorder="1" applyAlignment="1">
      <alignment horizontal="right" vertical="center" shrinkToFit="1"/>
    </xf>
    <xf numFmtId="164" fontId="54" fillId="4" borderId="2" xfId="0" applyNumberFormat="1" applyFont="1" applyFill="1" applyBorder="1" applyAlignment="1">
      <alignment horizontal="right" vertical="center" shrinkToFit="1"/>
    </xf>
    <xf numFmtId="164" fontId="54" fillId="4" borderId="3" xfId="0" applyNumberFormat="1" applyFont="1" applyFill="1" applyBorder="1" applyAlignment="1">
      <alignment horizontal="right" vertical="center" shrinkToFit="1"/>
    </xf>
    <xf numFmtId="164" fontId="54" fillId="9" borderId="2" xfId="0" applyNumberFormat="1" applyFont="1" applyFill="1" applyBorder="1" applyAlignment="1">
      <alignment horizontal="right" vertical="center" shrinkToFit="1"/>
    </xf>
    <xf numFmtId="164" fontId="54" fillId="9" borderId="3" xfId="0" applyNumberFormat="1" applyFont="1" applyFill="1" applyBorder="1" applyAlignment="1">
      <alignment horizontal="right" vertical="center" shrinkToFit="1"/>
    </xf>
    <xf numFmtId="164" fontId="54" fillId="10" borderId="2" xfId="0" applyNumberFormat="1" applyFont="1" applyFill="1" applyBorder="1" applyAlignment="1">
      <alignment horizontal="right" vertical="center" shrinkToFit="1"/>
    </xf>
    <xf numFmtId="164" fontId="54" fillId="11" borderId="2" xfId="0" applyNumberFormat="1" applyFont="1" applyFill="1" applyBorder="1" applyAlignment="1">
      <alignment horizontal="right" vertical="center" shrinkToFit="1"/>
    </xf>
    <xf numFmtId="164" fontId="53" fillId="0" borderId="2" xfId="0" applyNumberFormat="1" applyFont="1" applyBorder="1" applyAlignment="1" applyProtection="1">
      <alignment horizontal="right" vertical="center"/>
      <protection locked="0"/>
    </xf>
    <xf numFmtId="164" fontId="54" fillId="10" borderId="7" xfId="0" applyNumberFormat="1" applyFont="1" applyFill="1" applyBorder="1" applyAlignment="1">
      <alignment horizontal="right" vertical="center" shrinkToFit="1"/>
    </xf>
    <xf numFmtId="164" fontId="54" fillId="11" borderId="18" xfId="0" applyNumberFormat="1" applyFont="1" applyFill="1" applyBorder="1" applyAlignment="1">
      <alignment horizontal="right" vertical="center" shrinkToFit="1"/>
    </xf>
    <xf numFmtId="164" fontId="54" fillId="0" borderId="2" xfId="0" applyNumberFormat="1" applyFont="1" applyBorder="1" applyAlignment="1">
      <alignment horizontal="right" vertical="center" shrinkToFit="1"/>
    </xf>
    <xf numFmtId="164" fontId="54" fillId="0" borderId="3" xfId="0" applyNumberFormat="1" applyFont="1" applyBorder="1" applyAlignment="1">
      <alignment horizontal="right" vertical="center" shrinkToFit="1"/>
    </xf>
    <xf numFmtId="169" fontId="54" fillId="0" borderId="2" xfId="0" applyNumberFormat="1" applyFont="1" applyBorder="1" applyAlignment="1">
      <alignment horizontal="right" vertical="center" shrinkToFit="1"/>
    </xf>
    <xf numFmtId="164" fontId="54" fillId="9" borderId="9" xfId="0" applyNumberFormat="1" applyFont="1" applyFill="1" applyBorder="1" applyAlignment="1">
      <alignment horizontal="right" vertical="center" shrinkToFit="1"/>
    </xf>
    <xf numFmtId="164" fontId="54" fillId="0" borderId="10" xfId="0" applyNumberFormat="1" applyFont="1" applyBorder="1" applyAlignment="1">
      <alignment horizontal="right" vertical="center" shrinkToFit="1"/>
    </xf>
    <xf numFmtId="164" fontId="54" fillId="0" borderId="6" xfId="0" applyNumberFormat="1" applyFont="1" applyBorder="1" applyAlignment="1">
      <alignment horizontal="right" vertical="center"/>
    </xf>
    <xf numFmtId="164" fontId="53" fillId="0" borderId="2" xfId="0" applyNumberFormat="1" applyFont="1" applyBorder="1" applyAlignment="1" applyProtection="1">
      <alignment vertical="center"/>
      <protection locked="0"/>
    </xf>
    <xf numFmtId="164" fontId="54" fillId="10" borderId="10" xfId="0" applyNumberFormat="1" applyFont="1" applyFill="1" applyBorder="1" applyAlignment="1">
      <alignment horizontal="right" vertical="center" shrinkToFit="1"/>
    </xf>
    <xf numFmtId="164" fontId="54" fillId="9" borderId="10" xfId="0" applyNumberFormat="1" applyFont="1" applyFill="1" applyBorder="1" applyAlignment="1">
      <alignment horizontal="right" vertical="center" shrinkToFit="1"/>
    </xf>
    <xf numFmtId="164" fontId="54" fillId="4" borderId="6" xfId="0" applyNumberFormat="1" applyFont="1" applyFill="1" applyBorder="1" applyAlignment="1">
      <alignment horizontal="right" vertical="center" shrinkToFit="1"/>
    </xf>
    <xf numFmtId="164" fontId="54" fillId="0" borderId="6" xfId="0" applyNumberFormat="1" applyFont="1" applyBorder="1" applyAlignment="1">
      <alignment horizontal="right" vertical="center" shrinkToFit="1"/>
    </xf>
    <xf numFmtId="164" fontId="54" fillId="0" borderId="6" xfId="2" applyNumberFormat="1" applyFont="1" applyBorder="1" applyAlignment="1">
      <alignment horizontal="right" vertical="center" shrinkToFit="1"/>
    </xf>
    <xf numFmtId="164" fontId="54" fillId="4" borderId="9" xfId="0" applyNumberFormat="1" applyFont="1" applyFill="1" applyBorder="1" applyAlignment="1">
      <alignment horizontal="right" vertical="center" shrinkToFit="1"/>
    </xf>
    <xf numFmtId="164" fontId="53" fillId="0" borderId="10" xfId="0" applyNumberFormat="1" applyFont="1" applyBorder="1" applyAlignment="1" applyProtection="1">
      <alignment horizontal="right" vertical="center"/>
      <protection locked="0"/>
    </xf>
    <xf numFmtId="164" fontId="54" fillId="0" borderId="6" xfId="0" applyNumberFormat="1" applyFont="1" applyBorder="1" applyAlignment="1">
      <alignment horizontal="right" vertical="center" wrapText="1"/>
    </xf>
    <xf numFmtId="164" fontId="53" fillId="0" borderId="9" xfId="0" applyNumberFormat="1" applyFont="1" applyBorder="1" applyAlignment="1" applyProtection="1">
      <alignment horizontal="right" vertical="center"/>
      <protection locked="0"/>
    </xf>
    <xf numFmtId="169" fontId="59" fillId="3" borderId="0" xfId="0" applyNumberFormat="1" applyFont="1" applyFill="1" applyAlignment="1">
      <alignment horizontal="center" vertical="center"/>
    </xf>
    <xf numFmtId="169" fontId="59" fillId="0" borderId="0" xfId="0" applyNumberFormat="1" applyFont="1" applyAlignment="1">
      <alignment horizontal="center" vertical="center"/>
    </xf>
    <xf numFmtId="164" fontId="21" fillId="0" borderId="2" xfId="0" applyNumberFormat="1" applyFont="1" applyBorder="1" applyAlignment="1">
      <alignment horizontal="right" vertical="center" shrinkToFit="1"/>
    </xf>
    <xf numFmtId="164" fontId="21" fillId="0" borderId="10" xfId="0" applyNumberFormat="1" applyFont="1" applyBorder="1" applyAlignment="1">
      <alignment horizontal="right" vertical="center" shrinkToFit="1"/>
    </xf>
    <xf numFmtId="1" fontId="52" fillId="0" borderId="2" xfId="0" applyNumberFormat="1" applyFont="1" applyBorder="1"/>
    <xf numFmtId="169" fontId="54" fillId="7" borderId="2" xfId="0" applyNumberFormat="1" applyFont="1" applyFill="1" applyBorder="1" applyAlignment="1">
      <alignment horizontal="right" vertical="center" shrinkToFit="1"/>
    </xf>
    <xf numFmtId="169" fontId="54" fillId="7" borderId="3" xfId="0" applyNumberFormat="1" applyFont="1" applyFill="1" applyBorder="1" applyAlignment="1">
      <alignment horizontal="right" vertical="center" shrinkToFit="1"/>
    </xf>
    <xf numFmtId="169" fontId="54" fillId="8" borderId="10" xfId="0" applyNumberFormat="1" applyFont="1" applyFill="1" applyBorder="1" applyAlignment="1">
      <alignment horizontal="right" vertical="center" shrinkToFit="1"/>
    </xf>
    <xf numFmtId="169" fontId="54" fillId="8" borderId="7" xfId="0" applyNumberFormat="1" applyFont="1" applyFill="1" applyBorder="1" applyAlignment="1">
      <alignment horizontal="right" vertical="center" shrinkToFit="1"/>
    </xf>
    <xf numFmtId="169" fontId="52" fillId="0" borderId="2" xfId="0" applyNumberFormat="1" applyFont="1" applyBorder="1"/>
    <xf numFmtId="169" fontId="54" fillId="8" borderId="8" xfId="0" applyNumberFormat="1" applyFont="1" applyFill="1" applyBorder="1" applyAlignment="1">
      <alignment horizontal="right" vertical="center" shrinkToFit="1"/>
    </xf>
    <xf numFmtId="0" fontId="52" fillId="0" borderId="0" xfId="0" applyFont="1"/>
    <xf numFmtId="169" fontId="15" fillId="0" borderId="2" xfId="0" applyNumberFormat="1" applyFont="1" applyBorder="1"/>
    <xf numFmtId="0" fontId="15" fillId="0" borderId="0" xfId="0" applyFont="1"/>
    <xf numFmtId="169" fontId="62" fillId="8" borderId="7" xfId="0" applyNumberFormat="1" applyFont="1" applyFill="1" applyBorder="1" applyAlignment="1">
      <alignment horizontal="right" vertical="center" shrinkToFit="1"/>
    </xf>
    <xf numFmtId="169" fontId="18" fillId="0" borderId="2" xfId="0" applyNumberFormat="1" applyFont="1" applyBorder="1"/>
    <xf numFmtId="169" fontId="62" fillId="8" borderId="8" xfId="0" applyNumberFormat="1" applyFont="1" applyFill="1" applyBorder="1" applyAlignment="1">
      <alignment horizontal="right" vertical="center" shrinkToFit="1"/>
    </xf>
    <xf numFmtId="0" fontId="18" fillId="0" borderId="0" xfId="0" applyFont="1"/>
    <xf numFmtId="169" fontId="62" fillId="3" borderId="2" xfId="0" applyNumberFormat="1" applyFont="1" applyFill="1" applyBorder="1" applyAlignment="1">
      <alignment horizontal="right" vertical="center" shrinkToFit="1"/>
    </xf>
    <xf numFmtId="164" fontId="17" fillId="0" borderId="2" xfId="0" applyNumberFormat="1" applyFont="1" applyBorder="1" applyAlignment="1" applyProtection="1">
      <alignment horizontal="right" vertical="center"/>
      <protection locked="0"/>
    </xf>
    <xf numFmtId="164" fontId="48" fillId="0" borderId="2" xfId="0" applyNumberFormat="1" applyFont="1" applyBorder="1" applyAlignment="1" applyProtection="1">
      <alignment horizontal="right" vertical="center"/>
      <protection locked="0"/>
    </xf>
    <xf numFmtId="169" fontId="62" fillId="7" borderId="2" xfId="0" applyNumberFormat="1" applyFont="1" applyFill="1" applyBorder="1" applyAlignment="1">
      <alignment horizontal="right" vertical="center" shrinkToFit="1"/>
    </xf>
    <xf numFmtId="169" fontId="21" fillId="7" borderId="2" xfId="0" applyNumberFormat="1" applyFont="1" applyFill="1" applyBorder="1" applyAlignment="1">
      <alignment horizontal="right" vertical="center" shrinkToFit="1"/>
    </xf>
    <xf numFmtId="1" fontId="67" fillId="13" borderId="0" xfId="0" applyNumberFormat="1" applyFont="1" applyFill="1" applyAlignment="1">
      <alignment horizontal="left" vertical="center"/>
    </xf>
    <xf numFmtId="164" fontId="54" fillId="0" borderId="4" xfId="0" applyNumberFormat="1" applyFont="1" applyBorder="1" applyAlignment="1">
      <alignment horizontal="right" vertical="center"/>
    </xf>
    <xf numFmtId="164" fontId="54" fillId="0" borderId="4" xfId="2" applyNumberFormat="1" applyFont="1" applyBorder="1" applyAlignment="1">
      <alignment horizontal="right" vertical="center" shrinkToFit="1"/>
    </xf>
    <xf numFmtId="164" fontId="54" fillId="0" borderId="4" xfId="0" applyNumberFormat="1" applyFont="1" applyBorder="1" applyAlignment="1">
      <alignment horizontal="right" vertical="center" shrinkToFit="1"/>
    </xf>
    <xf numFmtId="164" fontId="54" fillId="0" borderId="4" xfId="0" applyNumberFormat="1" applyFont="1" applyBorder="1" applyAlignment="1">
      <alignment horizontal="right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169" fontId="53" fillId="0" borderId="2" xfId="0" applyNumberFormat="1" applyFont="1" applyBorder="1"/>
    <xf numFmtId="169" fontId="17" fillId="0" borderId="2" xfId="0" applyNumberFormat="1" applyFont="1" applyBorder="1"/>
    <xf numFmtId="169" fontId="48" fillId="0" borderId="2" xfId="0" applyNumberFormat="1" applyFont="1" applyBorder="1"/>
    <xf numFmtId="1" fontId="53" fillId="0" borderId="2" xfId="0" applyNumberFormat="1" applyFont="1" applyBorder="1"/>
    <xf numFmtId="165" fontId="39" fillId="3" borderId="2" xfId="0" applyNumberFormat="1" applyFont="1" applyFill="1" applyBorder="1" applyAlignment="1">
      <alignment horizontal="center" vertical="center" shrinkToFit="1"/>
    </xf>
    <xf numFmtId="165" fontId="13" fillId="14" borderId="2" xfId="0" applyNumberFormat="1" applyFont="1" applyFill="1" applyBorder="1" applyAlignment="1">
      <alignment horizontal="left" vertical="top" shrinkToFit="1"/>
    </xf>
    <xf numFmtId="169" fontId="53" fillId="14" borderId="2" xfId="0" applyNumberFormat="1" applyFont="1" applyFill="1" applyBorder="1" applyAlignment="1">
      <alignment horizontal="right" vertical="center" wrapText="1"/>
    </xf>
    <xf numFmtId="169" fontId="62" fillId="14" borderId="2" xfId="0" applyNumberFormat="1" applyFont="1" applyFill="1" applyBorder="1" applyAlignment="1">
      <alignment horizontal="right" vertical="top" shrinkToFit="1"/>
    </xf>
    <xf numFmtId="169" fontId="21" fillId="14" borderId="2" xfId="0" applyNumberFormat="1" applyFont="1" applyFill="1" applyBorder="1" applyAlignment="1">
      <alignment horizontal="right" vertical="top" shrinkToFit="1"/>
    </xf>
    <xf numFmtId="165" fontId="24" fillId="14" borderId="2" xfId="0" applyNumberFormat="1" applyFont="1" applyFill="1" applyBorder="1" applyAlignment="1">
      <alignment horizontal="right" vertical="top" shrinkToFit="1"/>
    </xf>
    <xf numFmtId="165" fontId="14" fillId="14" borderId="2" xfId="0" applyNumberFormat="1" applyFont="1" applyFill="1" applyBorder="1" applyAlignment="1">
      <alignment horizontal="left" vertical="top" shrinkToFit="1"/>
    </xf>
    <xf numFmtId="169" fontId="52" fillId="14" borderId="2" xfId="0" applyNumberFormat="1" applyFont="1" applyFill="1" applyBorder="1" applyAlignment="1">
      <alignment horizontal="right" vertical="center" wrapText="1"/>
    </xf>
    <xf numFmtId="169" fontId="63" fillId="14" borderId="2" xfId="0" applyNumberFormat="1" applyFont="1" applyFill="1" applyBorder="1" applyAlignment="1">
      <alignment horizontal="right" vertical="top" shrinkToFit="1"/>
    </xf>
    <xf numFmtId="169" fontId="2" fillId="14" borderId="2" xfId="0" applyNumberFormat="1" applyFont="1" applyFill="1" applyBorder="1" applyAlignment="1">
      <alignment horizontal="right" vertical="top" shrinkToFit="1"/>
    </xf>
    <xf numFmtId="165" fontId="23" fillId="14" borderId="2" xfId="0" applyNumberFormat="1" applyFont="1" applyFill="1" applyBorder="1" applyAlignment="1">
      <alignment horizontal="right" vertical="top" shrinkToFit="1"/>
    </xf>
    <xf numFmtId="169" fontId="21" fillId="3" borderId="2" xfId="0" applyNumberFormat="1" applyFont="1" applyFill="1" applyBorder="1" applyAlignment="1">
      <alignment horizontal="right" vertical="center" shrinkToFit="1"/>
    </xf>
    <xf numFmtId="169" fontId="21" fillId="9" borderId="9" xfId="0" applyNumberFormat="1" applyFont="1" applyFill="1" applyBorder="1" applyAlignment="1">
      <alignment horizontal="right" vertical="center" shrinkToFit="1"/>
    </xf>
    <xf numFmtId="1" fontId="67" fillId="9" borderId="9" xfId="0" applyNumberFormat="1" applyFont="1" applyFill="1" applyBorder="1" applyAlignment="1">
      <alignment horizontal="right" vertical="center" shrinkToFit="1"/>
    </xf>
    <xf numFmtId="164" fontId="52" fillId="0" borderId="2" xfId="0" applyNumberFormat="1" applyFont="1" applyBorder="1" applyAlignment="1" applyProtection="1">
      <alignment horizontal="right" vertical="center"/>
      <protection locked="0"/>
    </xf>
    <xf numFmtId="169" fontId="48" fillId="0" borderId="2" xfId="0" applyNumberFormat="1" applyFont="1" applyBorder="1" applyAlignment="1" applyProtection="1">
      <alignment horizontal="right" vertical="center"/>
      <protection locked="0"/>
    </xf>
    <xf numFmtId="169" fontId="15" fillId="0" borderId="2" xfId="0" applyNumberFormat="1" applyFont="1" applyBorder="1" applyAlignment="1" applyProtection="1">
      <alignment horizontal="right" vertical="center"/>
      <protection locked="0"/>
    </xf>
    <xf numFmtId="169" fontId="18" fillId="0" borderId="2" xfId="0" applyNumberFormat="1" applyFont="1" applyBorder="1" applyAlignment="1" applyProtection="1">
      <alignment horizontal="right" vertical="center"/>
      <protection locked="0"/>
    </xf>
    <xf numFmtId="164" fontId="54" fillId="0" borderId="11" xfId="0" applyNumberFormat="1" applyFont="1" applyBorder="1" applyAlignment="1">
      <alignment horizontal="right" vertical="center" shrinkToFit="1"/>
    </xf>
    <xf numFmtId="169" fontId="21" fillId="0" borderId="1" xfId="0" applyNumberFormat="1" applyFont="1" applyBorder="1" applyAlignment="1">
      <alignment horizontal="right" vertical="center" shrinkToFit="1"/>
    </xf>
    <xf numFmtId="169" fontId="62" fillId="0" borderId="1" xfId="0" applyNumberFormat="1" applyFont="1" applyBorder="1" applyAlignment="1">
      <alignment horizontal="right" vertical="center" shrinkToFit="1"/>
    </xf>
    <xf numFmtId="169" fontId="2" fillId="0" borderId="10" xfId="0" applyNumberFormat="1" applyFont="1" applyBorder="1" applyAlignment="1">
      <alignment horizontal="right" vertical="center" shrinkToFit="1"/>
    </xf>
    <xf numFmtId="4" fontId="37" fillId="11" borderId="2" xfId="0" applyNumberFormat="1" applyFont="1" applyFill="1" applyBorder="1" applyAlignment="1">
      <alignment vertical="center" wrapText="1"/>
    </xf>
    <xf numFmtId="4" fontId="37" fillId="10" borderId="2" xfId="0" applyNumberFormat="1" applyFont="1" applyFill="1" applyBorder="1" applyAlignment="1">
      <alignment vertical="center" wrapText="1"/>
    </xf>
    <xf numFmtId="4" fontId="34" fillId="9" borderId="2" xfId="0" applyNumberFormat="1" applyFont="1" applyFill="1" applyBorder="1" applyAlignment="1">
      <alignment vertical="center" wrapText="1"/>
    </xf>
    <xf numFmtId="164" fontId="79" fillId="0" borderId="2" xfId="0" applyNumberFormat="1" applyFont="1" applyBorder="1" applyAlignment="1">
      <alignment horizontal="right" vertical="center"/>
    </xf>
    <xf numFmtId="164" fontId="79" fillId="2" borderId="2" xfId="0" applyNumberFormat="1" applyFont="1" applyFill="1" applyBorder="1" applyAlignment="1">
      <alignment horizontal="right" vertical="center"/>
    </xf>
    <xf numFmtId="0" fontId="52" fillId="3" borderId="0" xfId="0" applyFont="1" applyFill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0" fillId="3" borderId="4" xfId="0" applyFill="1" applyBorder="1"/>
    <xf numFmtId="0" fontId="2" fillId="0" borderId="5" xfId="0" applyFont="1" applyBorder="1" applyAlignment="1">
      <alignment horizontal="left" vertical="top" indent="6"/>
    </xf>
    <xf numFmtId="0" fontId="6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9" fillId="0" borderId="2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167" fontId="23" fillId="0" borderId="2" xfId="3" applyFont="1" applyBorder="1" applyAlignment="1">
      <alignment horizontal="left" vertical="top" wrapText="1"/>
    </xf>
    <xf numFmtId="0" fontId="9" fillId="14" borderId="6" xfId="0" applyFont="1" applyFill="1" applyBorder="1" applyAlignment="1">
      <alignment horizontal="left" vertical="top" wrapText="1"/>
    </xf>
    <xf numFmtId="0" fontId="9" fillId="14" borderId="3" xfId="0" applyFont="1" applyFill="1" applyBorder="1" applyAlignment="1">
      <alignment horizontal="left" vertical="top" wrapText="1"/>
    </xf>
    <xf numFmtId="0" fontId="10" fillId="14" borderId="6" xfId="0" applyFont="1" applyFill="1" applyBorder="1" applyAlignment="1">
      <alignment horizontal="left" vertical="top" wrapText="1"/>
    </xf>
    <xf numFmtId="0" fontId="10" fillId="14" borderId="3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6" xfId="0" applyBorder="1"/>
    <xf numFmtId="0" fontId="9" fillId="4" borderId="6" xfId="0" applyFont="1" applyFill="1" applyBorder="1" applyAlignment="1">
      <alignment horizontal="left" vertical="center" wrapText="1"/>
    </xf>
    <xf numFmtId="167" fontId="21" fillId="5" borderId="0" xfId="3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72" fillId="0" borderId="0" xfId="0" applyFont="1"/>
    <xf numFmtId="0" fontId="0" fillId="0" borderId="0" xfId="0"/>
    <xf numFmtId="0" fontId="57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1" fillId="4" borderId="0" xfId="0" applyFont="1" applyFill="1" applyAlignment="1">
      <alignment horizontal="left" vertical="center" wrapText="1"/>
    </xf>
    <xf numFmtId="0" fontId="34" fillId="9" borderId="0" xfId="0" applyFont="1" applyFill="1" applyAlignment="1">
      <alignment horizontal="left" vertical="center" wrapText="1"/>
    </xf>
    <xf numFmtId="0" fontId="64" fillId="10" borderId="0" xfId="0" applyFont="1" applyFill="1" applyAlignment="1">
      <alignment horizontal="left" vertical="center" wrapText="1"/>
    </xf>
    <xf numFmtId="0" fontId="34" fillId="10" borderId="0" xfId="0" applyFont="1" applyFill="1" applyAlignment="1">
      <alignment horizontal="left" vertical="center" wrapText="1"/>
    </xf>
    <xf numFmtId="0" fontId="65" fillId="11" borderId="0" xfId="0" applyFont="1" applyFill="1" applyAlignment="1">
      <alignment horizontal="left" vertical="center" wrapText="1"/>
    </xf>
    <xf numFmtId="0" fontId="43" fillId="11" borderId="0" xfId="0" applyFont="1" applyFill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37" fillId="10" borderId="0" xfId="0" applyFont="1" applyFill="1" applyAlignment="1">
      <alignment horizontal="left" vertical="center" wrapText="1"/>
    </xf>
    <xf numFmtId="0" fontId="66" fillId="11" borderId="0" xfId="0" applyFont="1" applyFill="1" applyAlignment="1">
      <alignment horizontal="left" vertical="center" wrapText="1"/>
    </xf>
    <xf numFmtId="0" fontId="42" fillId="11" borderId="0" xfId="0" applyFont="1" applyFill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5" fillId="9" borderId="0" xfId="0" applyFont="1" applyFill="1" applyAlignment="1">
      <alignment horizontal="left" vertical="center" wrapText="1"/>
    </xf>
    <xf numFmtId="0" fontId="34" fillId="11" borderId="0" xfId="0" applyFont="1" applyFill="1" applyAlignment="1">
      <alignment horizontal="left" vertical="center" wrapText="1"/>
    </xf>
    <xf numFmtId="165" fontId="33" fillId="0" borderId="0" xfId="0" applyNumberFormat="1" applyFont="1" applyAlignment="1">
      <alignment horizontal="left" vertical="center" shrinkToFit="1"/>
    </xf>
    <xf numFmtId="0" fontId="36" fillId="4" borderId="0" xfId="0" applyFont="1" applyFill="1" applyAlignment="1">
      <alignment horizontal="left" vertical="center" wrapText="1"/>
    </xf>
    <xf numFmtId="0" fontId="50" fillId="10" borderId="0" xfId="0" applyFont="1" applyFill="1" applyAlignment="1">
      <alignment horizontal="left" vertical="center" wrapText="1"/>
    </xf>
    <xf numFmtId="0" fontId="49" fillId="11" borderId="0" xfId="0" applyFont="1" applyFill="1" applyAlignment="1">
      <alignment horizontal="left" vertical="center" wrapText="1"/>
    </xf>
    <xf numFmtId="0" fontId="37" fillId="11" borderId="0" xfId="0" applyFont="1" applyFill="1" applyAlignment="1">
      <alignment horizontal="left" vertical="center" wrapText="1"/>
    </xf>
    <xf numFmtId="0" fontId="65" fillId="10" borderId="0" xfId="0" applyFont="1" applyFill="1" applyAlignment="1">
      <alignment horizontal="left" vertical="center" wrapText="1"/>
    </xf>
    <xf numFmtId="0" fontId="43" fillId="10" borderId="0" xfId="0" applyFont="1" applyFill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6" fillId="4" borderId="23" xfId="0" applyFont="1" applyFill="1" applyBorder="1" applyAlignment="1">
      <alignment horizontal="left" vertical="center" wrapText="1"/>
    </xf>
    <xf numFmtId="0" fontId="34" fillId="9" borderId="23" xfId="0" applyFont="1" applyFill="1" applyBorder="1" applyAlignment="1">
      <alignment horizontal="left" vertical="center" wrapText="1"/>
    </xf>
    <xf numFmtId="0" fontId="37" fillId="10" borderId="23" xfId="0" applyFont="1" applyFill="1" applyBorder="1" applyAlignment="1">
      <alignment horizontal="left" vertical="center" wrapText="1"/>
    </xf>
    <xf numFmtId="0" fontId="37" fillId="11" borderId="23" xfId="0" applyFont="1" applyFill="1" applyBorder="1" applyAlignment="1">
      <alignment horizontal="left" vertical="center" wrapText="1"/>
    </xf>
    <xf numFmtId="167" fontId="41" fillId="11" borderId="0" xfId="3" applyFont="1" applyFill="1" applyAlignment="1">
      <alignment horizontal="left" vertical="center"/>
    </xf>
    <xf numFmtId="167" fontId="41" fillId="11" borderId="23" xfId="3" applyFont="1" applyFill="1" applyBorder="1" applyAlignment="1">
      <alignment horizontal="left" vertical="center"/>
    </xf>
    <xf numFmtId="0" fontId="34" fillId="9" borderId="2" xfId="0" applyFont="1" applyFill="1" applyBorder="1" applyAlignment="1">
      <alignment horizontal="left" vertical="center" wrapText="1"/>
    </xf>
    <xf numFmtId="0" fontId="37" fillId="10" borderId="2" xfId="0" applyFont="1" applyFill="1" applyBorder="1" applyAlignment="1">
      <alignment horizontal="left" vertical="center" wrapText="1"/>
    </xf>
    <xf numFmtId="0" fontId="47" fillId="10" borderId="0" xfId="0" applyFont="1" applyFill="1" applyAlignment="1">
      <alignment horizontal="left" vertical="center" wrapText="1"/>
    </xf>
    <xf numFmtId="0" fontId="45" fillId="11" borderId="0" xfId="0" applyFont="1" applyFill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34" fillId="9" borderId="0" xfId="0" applyFont="1" applyFill="1" applyAlignment="1">
      <alignment horizontal="left" vertical="center"/>
    </xf>
    <xf numFmtId="0" fontId="37" fillId="11" borderId="16" xfId="0" applyFont="1" applyFill="1" applyBorder="1" applyAlignment="1">
      <alignment horizontal="left" vertical="center" wrapText="1"/>
    </xf>
    <xf numFmtId="0" fontId="37" fillId="11" borderId="17" xfId="0" applyFont="1" applyFill="1" applyBorder="1" applyAlignment="1">
      <alignment horizontal="left" vertical="center" wrapText="1"/>
    </xf>
    <xf numFmtId="0" fontId="36" fillId="4" borderId="16" xfId="0" applyFont="1" applyFill="1" applyBorder="1" applyAlignment="1">
      <alignment horizontal="left" vertical="center" wrapText="1"/>
    </xf>
    <xf numFmtId="0" fontId="36" fillId="4" borderId="17" xfId="0" applyFont="1" applyFill="1" applyBorder="1" applyAlignment="1">
      <alignment horizontal="left" vertical="center" wrapText="1"/>
    </xf>
    <xf numFmtId="0" fontId="34" fillId="9" borderId="16" xfId="0" applyFont="1" applyFill="1" applyBorder="1" applyAlignment="1">
      <alignment horizontal="left" vertical="center" wrapText="1"/>
    </xf>
    <xf numFmtId="0" fontId="34" fillId="9" borderId="17" xfId="0" applyFont="1" applyFill="1" applyBorder="1" applyAlignment="1">
      <alignment horizontal="left" vertical="center" wrapText="1"/>
    </xf>
    <xf numFmtId="0" fontId="37" fillId="10" borderId="16" xfId="0" applyFont="1" applyFill="1" applyBorder="1" applyAlignment="1">
      <alignment horizontal="left" vertical="center" wrapText="1"/>
    </xf>
    <xf numFmtId="0" fontId="37" fillId="10" borderId="17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4" fillId="7" borderId="0" xfId="0" applyFont="1" applyFill="1" applyAlignment="1">
      <alignment horizontal="left" vertical="center" wrapText="1"/>
    </xf>
    <xf numFmtId="0" fontId="34" fillId="8" borderId="0" xfId="0" applyFont="1" applyFill="1" applyAlignment="1">
      <alignment horizontal="left" vertical="center" wrapText="1"/>
    </xf>
    <xf numFmtId="0" fontId="34" fillId="12" borderId="13" xfId="0" applyFont="1" applyFill="1" applyBorder="1" applyAlignment="1">
      <alignment horizontal="left" vertical="center" wrapText="1"/>
    </xf>
    <xf numFmtId="0" fontId="34" fillId="12" borderId="14" xfId="0" applyFont="1" applyFill="1" applyBorder="1" applyAlignment="1">
      <alignment horizontal="left" vertical="center" wrapText="1"/>
    </xf>
    <xf numFmtId="0" fontId="34" fillId="12" borderId="15" xfId="0" applyFont="1" applyFill="1" applyBorder="1" applyAlignment="1">
      <alignment horizontal="left" vertical="center" wrapText="1"/>
    </xf>
    <xf numFmtId="0" fontId="28" fillId="3" borderId="1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7" borderId="6" xfId="0" applyFont="1" applyFill="1" applyBorder="1" applyAlignment="1">
      <alignment horizontal="left" vertical="center" wrapText="1"/>
    </xf>
    <xf numFmtId="0" fontId="34" fillId="7" borderId="4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4" fillId="12" borderId="0" xfId="0" applyFont="1" applyFill="1" applyAlignment="1">
      <alignment horizontal="left" vertical="center" wrapText="1"/>
    </xf>
    <xf numFmtId="0" fontId="34" fillId="12" borderId="17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5" fillId="3" borderId="6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2" fillId="0" borderId="0" xfId="0" applyFont="1" applyAlignment="1">
      <alignment horizontal="center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34" fillId="7" borderId="20" xfId="0" applyFont="1" applyFill="1" applyBorder="1" applyAlignment="1">
      <alignment horizontal="left" vertical="center" wrapText="1"/>
    </xf>
    <xf numFmtId="0" fontId="34" fillId="7" borderId="21" xfId="0" applyFont="1" applyFill="1" applyBorder="1" applyAlignment="1">
      <alignment horizontal="left" vertical="center" wrapText="1"/>
    </xf>
    <xf numFmtId="0" fontId="34" fillId="7" borderId="22" xfId="0" applyFont="1" applyFill="1" applyBorder="1" applyAlignment="1">
      <alignment horizontal="left" vertical="center" wrapText="1"/>
    </xf>
    <xf numFmtId="0" fontId="34" fillId="8" borderId="20" xfId="0" applyFont="1" applyFill="1" applyBorder="1" applyAlignment="1">
      <alignment horizontal="left" vertical="center" wrapText="1"/>
    </xf>
    <xf numFmtId="0" fontId="34" fillId="8" borderId="21" xfId="0" applyFont="1" applyFill="1" applyBorder="1" applyAlignment="1">
      <alignment horizontal="left" vertical="center" wrapText="1"/>
    </xf>
    <xf numFmtId="0" fontId="34" fillId="8" borderId="22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165" fontId="33" fillId="0" borderId="20" xfId="0" applyNumberFormat="1" applyFont="1" applyBorder="1" applyAlignment="1">
      <alignment horizontal="left" vertical="center" shrinkToFit="1"/>
    </xf>
    <xf numFmtId="165" fontId="33" fillId="0" borderId="21" xfId="0" applyNumberFormat="1" applyFont="1" applyBorder="1" applyAlignment="1">
      <alignment horizontal="left" vertical="center" shrinkToFit="1"/>
    </xf>
    <xf numFmtId="165" fontId="33" fillId="0" borderId="22" xfId="0" applyNumberFormat="1" applyFont="1" applyBorder="1" applyAlignment="1">
      <alignment horizontal="left" vertical="center" shrinkToFit="1"/>
    </xf>
    <xf numFmtId="0" fontId="33" fillId="0" borderId="20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</cellXfs>
  <cellStyles count="15">
    <cellStyle name="Comma 2" xfId="1" xr:uid="{00000000-0005-0000-0000-000000000000}"/>
    <cellStyle name="Excel Built-in Comma" xfId="2" xr:uid="{00000000-0005-0000-0000-000001000000}"/>
    <cellStyle name="Excel Built-in Normal" xfId="11" xr:uid="{832E6216-E641-421F-8FAD-5DC58BF5BE6C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al 2" xfId="6" xr:uid="{00000000-0005-0000-0000-000006000000}"/>
    <cellStyle name="Normal 2 2" xfId="12" xr:uid="{D6AAF3D0-86FA-4B10-8536-8B42954A9085}"/>
    <cellStyle name="Normal 3" xfId="7" xr:uid="{00000000-0005-0000-0000-000007000000}"/>
    <cellStyle name="Normal 3 2" xfId="13" xr:uid="{A953665E-2C5C-4C04-8FE5-B2D16E82873C}"/>
    <cellStyle name="Normal 4" xfId="10" xr:uid="{2BEAF95A-E75E-497F-9C76-4B8A042BFC7C}"/>
    <cellStyle name="Normalno" xfId="0" builtinId="0" customBuiltin="1"/>
    <cellStyle name="Obično_List7" xfId="14" xr:uid="{EFBA6473-4D99-4E8A-A584-6506DB7AE551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colors>
    <mruColors>
      <color rgb="FF6666FF"/>
      <color rgb="FF9900FF"/>
      <color rgb="FFCC66FF"/>
      <color rgb="FF66FF33"/>
      <color rgb="FF00CC00"/>
      <color rgb="FF00FF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7"/>
  <sheetViews>
    <sheetView topLeftCell="A7" workbookViewId="0">
      <selection activeCell="P17" sqref="P17"/>
    </sheetView>
  </sheetViews>
  <sheetFormatPr defaultRowHeight="15.75"/>
  <cols>
    <col min="1" max="4" width="8.125" customWidth="1"/>
    <col min="5" max="5" width="11.75" style="2" customWidth="1"/>
    <col min="6" max="6" width="10" style="2" customWidth="1"/>
    <col min="7" max="7" width="12.875" style="86" customWidth="1"/>
    <col min="8" max="8" width="10.875" style="150" customWidth="1"/>
    <col min="9" max="9" width="10" style="150" customWidth="1"/>
    <col min="10" max="10" width="6.5" style="2" customWidth="1"/>
    <col min="11" max="11" width="5.875" style="2" customWidth="1"/>
    <col min="12" max="12" width="5.75" style="2" customWidth="1"/>
    <col min="13" max="13" width="5.5" style="2" customWidth="1"/>
    <col min="14" max="14" width="8.125" customWidth="1"/>
    <col min="15" max="15" width="9.75" customWidth="1"/>
    <col min="16" max="1026" width="8.125" customWidth="1"/>
  </cols>
  <sheetData>
    <row r="1" spans="1:1025" ht="32.25" customHeight="1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9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ht="17.25">
      <c r="A2" s="361" t="s">
        <v>0</v>
      </c>
      <c r="B2" s="361"/>
      <c r="C2" s="361"/>
      <c r="D2" s="361"/>
      <c r="E2" s="361"/>
      <c r="F2" s="361"/>
      <c r="G2" s="361"/>
    </row>
    <row r="3" spans="1:1025" ht="17.25">
      <c r="A3" s="361" t="s">
        <v>316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10"/>
      <c r="M3" s="10"/>
    </row>
    <row r="4" spans="1:1025" ht="14.25">
      <c r="A4" s="362" t="s">
        <v>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11"/>
      <c r="M4" s="11"/>
    </row>
    <row r="5" spans="1:1025" ht="14.25">
      <c r="A5" s="363" t="s">
        <v>308</v>
      </c>
      <c r="B5" s="363"/>
      <c r="C5" s="363"/>
      <c r="D5" s="363"/>
      <c r="E5" s="363"/>
      <c r="F5" s="363"/>
      <c r="G5" s="363"/>
    </row>
    <row r="6" spans="1:1025" ht="31.5">
      <c r="A6" s="3"/>
      <c r="B6" s="357"/>
      <c r="C6" s="357"/>
      <c r="D6" s="357"/>
      <c r="E6" s="79" t="s">
        <v>298</v>
      </c>
      <c r="F6" s="79" t="s">
        <v>299</v>
      </c>
      <c r="G6" s="82" t="s">
        <v>300</v>
      </c>
      <c r="H6" s="151" t="s">
        <v>288</v>
      </c>
      <c r="I6" s="151" t="s">
        <v>301</v>
      </c>
      <c r="J6" s="80" t="s">
        <v>174</v>
      </c>
      <c r="K6" s="80" t="s">
        <v>175</v>
      </c>
      <c r="L6" s="80" t="s">
        <v>264</v>
      </c>
      <c r="M6" s="80" t="s">
        <v>265</v>
      </c>
    </row>
    <row r="7" spans="1:1025">
      <c r="A7" s="4"/>
      <c r="B7" s="357"/>
      <c r="C7" s="357"/>
      <c r="D7" s="357"/>
      <c r="E7" s="83" t="s">
        <v>136</v>
      </c>
      <c r="F7" s="83" t="s">
        <v>137</v>
      </c>
      <c r="G7" s="84" t="s">
        <v>138</v>
      </c>
      <c r="H7" s="152" t="s">
        <v>48</v>
      </c>
      <c r="I7" s="152" t="s">
        <v>49</v>
      </c>
      <c r="J7" s="85" t="s">
        <v>139</v>
      </c>
      <c r="K7" s="85" t="s">
        <v>140</v>
      </c>
      <c r="L7" s="85" t="s">
        <v>266</v>
      </c>
      <c r="M7" s="85" t="s">
        <v>267</v>
      </c>
    </row>
    <row r="8" spans="1:1025" ht="15" customHeight="1">
      <c r="A8" s="358" t="s">
        <v>2</v>
      </c>
      <c r="B8" s="358"/>
      <c r="C8" s="358"/>
      <c r="D8" s="358"/>
      <c r="E8" s="79"/>
      <c r="F8" s="79"/>
      <c r="G8" s="82"/>
      <c r="H8" s="153"/>
      <c r="I8" s="153"/>
      <c r="J8" s="81"/>
      <c r="K8" s="81"/>
      <c r="L8" s="81"/>
      <c r="M8" s="81"/>
    </row>
    <row r="9" spans="1:1025" ht="15" customHeight="1">
      <c r="A9" s="5">
        <v>6</v>
      </c>
      <c r="B9" s="355" t="s">
        <v>3</v>
      </c>
      <c r="C9" s="355"/>
      <c r="D9" s="355"/>
      <c r="E9" s="87">
        <v>1007986.27</v>
      </c>
      <c r="F9" s="88">
        <v>1963209.42</v>
      </c>
      <c r="G9" s="89">
        <f>'Opći dio'!F8</f>
        <v>1851774</v>
      </c>
      <c r="H9" s="154">
        <f>'Opći dio'!G8</f>
        <v>1524558.95</v>
      </c>
      <c r="I9" s="154">
        <f>'Opći dio'!H8</f>
        <v>1497016.183</v>
      </c>
      <c r="J9" s="90">
        <f>F9/E9*100</f>
        <v>194.76549219266644</v>
      </c>
      <c r="K9" s="90">
        <f t="shared" ref="K9:M22" si="0">G9/F9*100</f>
        <v>94.323813910795124</v>
      </c>
      <c r="L9" s="90">
        <f t="shared" si="0"/>
        <v>82.329644438252174</v>
      </c>
      <c r="M9" s="90">
        <f t="shared" si="0"/>
        <v>98.193394424007025</v>
      </c>
    </row>
    <row r="10" spans="1:1025" ht="25.5" customHeight="1">
      <c r="A10" s="5">
        <v>7</v>
      </c>
      <c r="B10" s="355" t="s">
        <v>4</v>
      </c>
      <c r="C10" s="355"/>
      <c r="D10" s="355"/>
      <c r="E10" s="91">
        <v>26684.32</v>
      </c>
      <c r="F10" s="91">
        <v>85650</v>
      </c>
      <c r="G10" s="89">
        <f>'Opći dio'!F25</f>
        <v>88252</v>
      </c>
      <c r="H10" s="154">
        <f>'Opći dio'!G25</f>
        <v>88296.125999999989</v>
      </c>
      <c r="I10" s="154">
        <f>'Opći dio'!H25</f>
        <v>88340.27406299999</v>
      </c>
      <c r="J10" s="90">
        <f t="shared" ref="J10:J24" si="1">F10/E10*100</f>
        <v>320.97501454037427</v>
      </c>
      <c r="K10" s="90">
        <f t="shared" si="0"/>
        <v>103.03794512551082</v>
      </c>
      <c r="L10" s="90">
        <f t="shared" si="0"/>
        <v>100.05</v>
      </c>
      <c r="M10" s="90">
        <f t="shared" si="0"/>
        <v>100.05</v>
      </c>
    </row>
    <row r="11" spans="1:1025" ht="15" customHeight="1">
      <c r="A11" s="6"/>
      <c r="B11" s="356" t="s">
        <v>5</v>
      </c>
      <c r="C11" s="356"/>
      <c r="D11" s="356"/>
      <c r="E11" s="92">
        <f>SUM(E9:E10)</f>
        <v>1034670.59</v>
      </c>
      <c r="F11" s="92">
        <v>2048859.42</v>
      </c>
      <c r="G11" s="93">
        <f>SUM(G9:G10)</f>
        <v>1940026</v>
      </c>
      <c r="H11" s="155">
        <f t="shared" ref="H11:I11" si="2">SUM(H9:H10)</f>
        <v>1612855.0759999999</v>
      </c>
      <c r="I11" s="155">
        <f t="shared" si="2"/>
        <v>1585356.457063</v>
      </c>
      <c r="J11" s="94">
        <f t="shared" si="1"/>
        <v>198.02045595980456</v>
      </c>
      <c r="K11" s="94">
        <f t="shared" si="0"/>
        <v>94.688097243880208</v>
      </c>
      <c r="L11" s="94">
        <f t="shared" si="0"/>
        <v>83.135745397226628</v>
      </c>
      <c r="M11" s="94">
        <f t="shared" si="0"/>
        <v>98.295034727782323</v>
      </c>
    </row>
    <row r="12" spans="1:1025">
      <c r="A12" s="5">
        <v>3</v>
      </c>
      <c r="B12" s="355" t="s">
        <v>6</v>
      </c>
      <c r="C12" s="355"/>
      <c r="D12" s="355"/>
      <c r="E12" s="91">
        <v>679200.48</v>
      </c>
      <c r="F12" s="91">
        <v>765527</v>
      </c>
      <c r="G12" s="89">
        <f>'Opći dio'!F30</f>
        <v>1045139</v>
      </c>
      <c r="H12" s="154">
        <f>'Opći dio'!G30</f>
        <v>976108.02500000002</v>
      </c>
      <c r="I12" s="154">
        <f>'Opći dio'!H30</f>
        <v>986319.52</v>
      </c>
      <c r="J12" s="90">
        <f t="shared" si="1"/>
        <v>112.71002046406093</v>
      </c>
      <c r="K12" s="90">
        <f t="shared" si="0"/>
        <v>136.52542627497135</v>
      </c>
      <c r="L12" s="90">
        <f t="shared" si="0"/>
        <v>93.395043625776097</v>
      </c>
      <c r="M12" s="90">
        <f t="shared" si="0"/>
        <v>101.04614394497986</v>
      </c>
    </row>
    <row r="13" spans="1:1025" ht="27" customHeight="1">
      <c r="A13" s="5">
        <v>4</v>
      </c>
      <c r="B13" s="355" t="s">
        <v>7</v>
      </c>
      <c r="C13" s="355"/>
      <c r="D13" s="355"/>
      <c r="E13" s="91">
        <v>463157.42</v>
      </c>
      <c r="F13" s="347">
        <f>'Opći dio'!E53</f>
        <v>1397910</v>
      </c>
      <c r="G13" s="89">
        <f>'Opći dio'!F53</f>
        <v>1181941</v>
      </c>
      <c r="H13" s="154">
        <f>'Opći dio'!G53</f>
        <v>712976.94</v>
      </c>
      <c r="I13" s="154">
        <f>'Opći dio'!H53</f>
        <v>599036.93999999994</v>
      </c>
      <c r="J13" s="90">
        <f t="shared" si="1"/>
        <v>301.82178664005858</v>
      </c>
      <c r="K13" s="90">
        <f t="shared" si="0"/>
        <v>84.550579078767583</v>
      </c>
      <c r="L13" s="90">
        <f t="shared" si="0"/>
        <v>60.322549095090196</v>
      </c>
      <c r="M13" s="90">
        <f t="shared" si="0"/>
        <v>84.019118486496907</v>
      </c>
    </row>
    <row r="14" spans="1:1025" ht="15" customHeight="1">
      <c r="A14" s="6"/>
      <c r="B14" s="356" t="s">
        <v>8</v>
      </c>
      <c r="C14" s="356"/>
      <c r="D14" s="356"/>
      <c r="E14" s="92">
        <f>SUM(E12:E13)</f>
        <v>1142357.8999999999</v>
      </c>
      <c r="F14" s="348">
        <f>SUM(F12:F13)</f>
        <v>2163437</v>
      </c>
      <c r="G14" s="93">
        <f>SUM(G12:G13)</f>
        <v>2227080</v>
      </c>
      <c r="H14" s="155">
        <f t="shared" ref="H14:I14" si="3">SUM(H12:H13)</f>
        <v>1689084.9649999999</v>
      </c>
      <c r="I14" s="155">
        <f t="shared" si="3"/>
        <v>1585356.46</v>
      </c>
      <c r="J14" s="94">
        <f t="shared" si="1"/>
        <v>189.38346730039686</v>
      </c>
      <c r="K14" s="94">
        <f t="shared" si="0"/>
        <v>102.94175425491939</v>
      </c>
      <c r="L14" s="94">
        <f t="shared" si="0"/>
        <v>75.843030560195402</v>
      </c>
      <c r="M14" s="94">
        <f t="shared" si="0"/>
        <v>93.858893593313127</v>
      </c>
    </row>
    <row r="15" spans="1:1025" ht="11.85" customHeight="1">
      <c r="A15" s="4"/>
      <c r="B15" s="358" t="s">
        <v>259</v>
      </c>
      <c r="C15" s="358"/>
      <c r="D15" s="358"/>
      <c r="E15" s="91">
        <f>E11-E14</f>
        <v>-107687.30999999994</v>
      </c>
      <c r="F15" s="91">
        <f>F11-F14</f>
        <v>-114577.58000000007</v>
      </c>
      <c r="G15" s="89">
        <f>SUM(G11-G14)</f>
        <v>-287054</v>
      </c>
      <c r="H15" s="154">
        <f t="shared" ref="H15:I15" si="4">SUM(H11-H14)</f>
        <v>-76229.888999999966</v>
      </c>
      <c r="I15" s="154">
        <f t="shared" si="4"/>
        <v>-2.9370000120252371E-3</v>
      </c>
      <c r="J15" s="90">
        <f t="shared" si="1"/>
        <v>106.39840478882807</v>
      </c>
      <c r="K15" s="90">
        <f t="shared" si="0"/>
        <v>250.53243400672264</v>
      </c>
      <c r="L15" s="90">
        <f t="shared" si="0"/>
        <v>26.555940345718916</v>
      </c>
      <c r="M15" s="90">
        <v>0</v>
      </c>
    </row>
    <row r="16" spans="1:1025" ht="23.1" customHeight="1">
      <c r="A16" s="4"/>
      <c r="B16" s="357"/>
      <c r="C16" s="357"/>
      <c r="D16" s="357"/>
      <c r="E16" s="91"/>
      <c r="F16" s="91"/>
      <c r="G16" s="89"/>
      <c r="H16" s="154"/>
      <c r="I16" s="154"/>
      <c r="J16" s="88"/>
      <c r="K16" s="88"/>
      <c r="L16" s="88"/>
      <c r="M16" s="88"/>
    </row>
    <row r="17" spans="1:13">
      <c r="A17" s="358" t="s">
        <v>9</v>
      </c>
      <c r="B17" s="358"/>
      <c r="C17" s="358"/>
      <c r="D17" s="358"/>
      <c r="E17" s="91"/>
      <c r="F17" s="91"/>
      <c r="G17" s="89"/>
      <c r="H17" s="154"/>
      <c r="I17" s="154"/>
      <c r="J17" s="88"/>
      <c r="K17" s="88"/>
      <c r="L17" s="88"/>
      <c r="M17" s="88"/>
    </row>
    <row r="18" spans="1:13" ht="24" customHeight="1">
      <c r="A18" s="5">
        <v>8</v>
      </c>
      <c r="B18" s="355" t="s">
        <v>10</v>
      </c>
      <c r="C18" s="355"/>
      <c r="D18" s="355"/>
      <c r="E18" s="91">
        <v>0</v>
      </c>
      <c r="F18" s="91">
        <v>330000</v>
      </c>
      <c r="G18" s="89">
        <v>0</v>
      </c>
      <c r="H18" s="154">
        <v>0</v>
      </c>
      <c r="I18" s="154">
        <v>0</v>
      </c>
      <c r="J18" s="88">
        <v>0</v>
      </c>
      <c r="K18" s="88">
        <v>0</v>
      </c>
      <c r="L18" s="88">
        <v>0</v>
      </c>
      <c r="M18" s="88">
        <v>0</v>
      </c>
    </row>
    <row r="19" spans="1:13" ht="24" customHeight="1">
      <c r="A19" s="5">
        <v>5</v>
      </c>
      <c r="B19" s="355" t="s">
        <v>11</v>
      </c>
      <c r="C19" s="355"/>
      <c r="D19" s="355"/>
      <c r="E19" s="91">
        <v>35341</v>
      </c>
      <c r="F19" s="91">
        <v>0</v>
      </c>
      <c r="G19" s="89">
        <v>0</v>
      </c>
      <c r="H19" s="154">
        <v>0</v>
      </c>
      <c r="I19" s="154">
        <v>0</v>
      </c>
      <c r="J19" s="88">
        <v>0</v>
      </c>
      <c r="K19" s="88">
        <v>0</v>
      </c>
      <c r="L19" s="88">
        <v>0</v>
      </c>
      <c r="M19" s="88">
        <v>0</v>
      </c>
    </row>
    <row r="20" spans="1:13">
      <c r="A20" s="6"/>
      <c r="B20" s="356" t="s">
        <v>12</v>
      </c>
      <c r="C20" s="356"/>
      <c r="D20" s="356"/>
      <c r="E20" s="92">
        <f>E18-E19</f>
        <v>-35341</v>
      </c>
      <c r="F20" s="92">
        <f t="shared" ref="F20:I20" si="5">F18-F19</f>
        <v>330000</v>
      </c>
      <c r="G20" s="93">
        <f t="shared" si="5"/>
        <v>0</v>
      </c>
      <c r="H20" s="155">
        <f t="shared" si="5"/>
        <v>0</v>
      </c>
      <c r="I20" s="155">
        <f t="shared" si="5"/>
        <v>0</v>
      </c>
      <c r="J20" s="95">
        <v>0</v>
      </c>
      <c r="K20" s="95">
        <v>0</v>
      </c>
      <c r="L20" s="95">
        <v>0</v>
      </c>
      <c r="M20" s="95">
        <v>0</v>
      </c>
    </row>
    <row r="21" spans="1:13">
      <c r="A21" s="4"/>
      <c r="B21" s="357"/>
      <c r="C21" s="357"/>
      <c r="D21" s="357"/>
      <c r="E21" s="91"/>
      <c r="F21" s="91"/>
      <c r="G21" s="89"/>
      <c r="H21" s="154"/>
      <c r="I21" s="154"/>
      <c r="J21" s="88"/>
      <c r="K21" s="88"/>
      <c r="L21" s="88"/>
      <c r="M21" s="88"/>
    </row>
    <row r="22" spans="1:13" ht="25.5" customHeight="1">
      <c r="A22" s="358" t="s">
        <v>13</v>
      </c>
      <c r="B22" s="358"/>
      <c r="C22" s="358"/>
      <c r="D22" s="358"/>
      <c r="E22" s="91">
        <v>290889.78000000003</v>
      </c>
      <c r="F22" s="91">
        <v>147861.47</v>
      </c>
      <c r="G22" s="89">
        <f>F24</f>
        <v>363283.8899999999</v>
      </c>
      <c r="H22" s="154">
        <f>G22-G23</f>
        <v>76229.889999999898</v>
      </c>
      <c r="I22" s="154">
        <f>H24</f>
        <v>9.9999993108212948E-4</v>
      </c>
      <c r="J22" s="88">
        <f t="shared" si="1"/>
        <v>50.830754521523581</v>
      </c>
      <c r="K22" s="88">
        <f t="shared" si="0"/>
        <v>245.6920589251547</v>
      </c>
      <c r="L22" s="88">
        <f t="shared" si="0"/>
        <v>20.983559166358827</v>
      </c>
      <c r="M22" s="88">
        <f t="shared" si="0"/>
        <v>1.3118212961898947E-6</v>
      </c>
    </row>
    <row r="23" spans="1:13" ht="15" customHeight="1">
      <c r="A23" s="7">
        <v>9</v>
      </c>
      <c r="B23" s="356" t="s">
        <v>14</v>
      </c>
      <c r="C23" s="356"/>
      <c r="D23" s="356"/>
      <c r="E23" s="92"/>
      <c r="F23" s="92"/>
      <c r="G23" s="93">
        <v>287054</v>
      </c>
      <c r="H23" s="155"/>
      <c r="I23" s="155"/>
      <c r="J23" s="95"/>
      <c r="K23" s="95"/>
      <c r="L23" s="95"/>
      <c r="M23" s="95"/>
    </row>
    <row r="24" spans="1:13" ht="21.75" customHeight="1">
      <c r="A24" s="8"/>
      <c r="B24" s="359" t="s">
        <v>15</v>
      </c>
      <c r="C24" s="359"/>
      <c r="D24" s="359"/>
      <c r="E24" s="96">
        <f>(E15+E20)+E22</f>
        <v>147861.47000000009</v>
      </c>
      <c r="F24" s="96">
        <f>F22+F15+F20</f>
        <v>363283.8899999999</v>
      </c>
      <c r="G24" s="96">
        <f>G23+G15</f>
        <v>0</v>
      </c>
      <c r="H24" s="156">
        <f t="shared" ref="H24:I24" si="6">H22+H15+H20</f>
        <v>9.9999993108212948E-4</v>
      </c>
      <c r="I24" s="156">
        <f t="shared" si="6"/>
        <v>-1.9370000809431076E-3</v>
      </c>
      <c r="J24" s="88">
        <f t="shared" si="1"/>
        <v>245.6920589251545</v>
      </c>
      <c r="K24" s="88">
        <f>G24/F24*100</f>
        <v>0</v>
      </c>
      <c r="L24" s="88" t="e">
        <f>H24/G24*100</f>
        <v>#DIV/0!</v>
      </c>
      <c r="M24" s="88">
        <v>0</v>
      </c>
    </row>
    <row r="25" spans="1:13" ht="15" customHeight="1">
      <c r="A25" s="352"/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209"/>
      <c r="M25" s="209"/>
    </row>
    <row r="26" spans="1:13" ht="14.25">
      <c r="A26" s="353" t="s">
        <v>16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210"/>
      <c r="M26" s="210"/>
    </row>
    <row r="27" spans="1:13" ht="14.25">
      <c r="A27" s="354" t="s">
        <v>289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12"/>
      <c r="M27" s="12"/>
    </row>
  </sheetData>
  <mergeCells count="27">
    <mergeCell ref="B6:D6"/>
    <mergeCell ref="A1:K1"/>
    <mergeCell ref="A2:G2"/>
    <mergeCell ref="A3:K3"/>
    <mergeCell ref="A4:K4"/>
    <mergeCell ref="A5:G5"/>
    <mergeCell ref="B18:D18"/>
    <mergeCell ref="B7:D7"/>
    <mergeCell ref="A8:D8"/>
    <mergeCell ref="B9:D9"/>
    <mergeCell ref="B10:D10"/>
    <mergeCell ref="B11:D11"/>
    <mergeCell ref="B12:D12"/>
    <mergeCell ref="B13:D13"/>
    <mergeCell ref="B14:D14"/>
    <mergeCell ref="B15:D15"/>
    <mergeCell ref="B16:D16"/>
    <mergeCell ref="A17:D17"/>
    <mergeCell ref="A25:K25"/>
    <mergeCell ref="A26:K26"/>
    <mergeCell ref="A27:K27"/>
    <mergeCell ref="B19:D19"/>
    <mergeCell ref="B20:D20"/>
    <mergeCell ref="B21:D21"/>
    <mergeCell ref="A22:D22"/>
    <mergeCell ref="B23:D23"/>
    <mergeCell ref="B24:D24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topLeftCell="A43" workbookViewId="0">
      <selection activeCell="F44" sqref="F44"/>
    </sheetView>
  </sheetViews>
  <sheetFormatPr defaultRowHeight="15" customHeight="1"/>
  <cols>
    <col min="1" max="2" width="8.125" customWidth="1"/>
    <col min="3" max="3" width="39.875" customWidth="1"/>
    <col min="4" max="4" width="9.125" style="71" customWidth="1"/>
    <col min="5" max="5" width="9.25" style="71" customWidth="1"/>
    <col min="6" max="6" width="10.375" style="169" customWidth="1"/>
    <col min="7" max="7" width="8.75" style="170" customWidth="1"/>
    <col min="8" max="8" width="8" style="170" customWidth="1"/>
    <col min="9" max="9" width="3.5" style="78" customWidth="1"/>
    <col min="10" max="12" width="3.75" style="78" customWidth="1"/>
    <col min="13" max="1026" width="8.125" customWidth="1"/>
  </cols>
  <sheetData>
    <row r="1" spans="1:12" ht="17.25">
      <c r="A1" s="10" t="s">
        <v>290</v>
      </c>
      <c r="B1" s="13"/>
      <c r="C1" s="13"/>
      <c r="F1" s="157"/>
      <c r="G1" s="158"/>
      <c r="H1" s="158"/>
      <c r="I1" s="74"/>
      <c r="J1" s="74"/>
      <c r="K1" s="74"/>
      <c r="L1" s="74"/>
    </row>
    <row r="2" spans="1:12" ht="15.75">
      <c r="A2" s="379" t="s">
        <v>309</v>
      </c>
      <c r="B2" s="379"/>
      <c r="C2" s="379"/>
      <c r="D2" s="379"/>
      <c r="E2" s="379"/>
      <c r="F2" s="379"/>
      <c r="G2" s="379"/>
      <c r="H2" s="379"/>
      <c r="I2" s="379"/>
      <c r="J2" s="379"/>
      <c r="K2" s="14"/>
      <c r="L2" s="14"/>
    </row>
    <row r="3" spans="1:12" ht="15.75">
      <c r="A3" s="14" t="s">
        <v>291</v>
      </c>
      <c r="B3" s="13"/>
      <c r="C3" s="13"/>
      <c r="F3" s="157"/>
      <c r="G3" s="158"/>
      <c r="H3" s="158"/>
      <c r="I3" s="74"/>
      <c r="J3" s="74"/>
      <c r="K3" s="74"/>
      <c r="L3" s="74"/>
    </row>
    <row r="4" spans="1:12" ht="15.75">
      <c r="A4" s="380" t="s">
        <v>292</v>
      </c>
      <c r="B4" s="380"/>
      <c r="C4" s="380"/>
      <c r="F4" s="157"/>
      <c r="G4" s="158"/>
      <c r="H4" s="158"/>
      <c r="I4" s="74"/>
      <c r="J4" s="74"/>
      <c r="K4" s="74"/>
      <c r="L4" s="74"/>
    </row>
    <row r="5" spans="1:12" ht="31.5">
      <c r="A5" s="15" t="s">
        <v>171</v>
      </c>
      <c r="B5" s="381" t="s">
        <v>170</v>
      </c>
      <c r="C5" s="381"/>
      <c r="D5" s="73" t="s">
        <v>294</v>
      </c>
      <c r="E5" s="73" t="s">
        <v>295</v>
      </c>
      <c r="F5" s="159" t="s">
        <v>296</v>
      </c>
      <c r="G5" s="160" t="s">
        <v>302</v>
      </c>
      <c r="H5" s="160" t="s">
        <v>303</v>
      </c>
      <c r="I5" s="16" t="s">
        <v>268</v>
      </c>
      <c r="J5" s="16" t="s">
        <v>269</v>
      </c>
      <c r="K5" s="16" t="s">
        <v>264</v>
      </c>
      <c r="L5" s="16" t="s">
        <v>265</v>
      </c>
    </row>
    <row r="6" spans="1:12" ht="15" customHeight="1">
      <c r="A6" s="382" t="s">
        <v>17</v>
      </c>
      <c r="B6" s="382"/>
      <c r="C6" s="382"/>
      <c r="D6" s="382"/>
      <c r="E6" s="382"/>
      <c r="F6" s="382"/>
      <c r="G6" s="382"/>
      <c r="H6" s="382"/>
      <c r="I6" s="382"/>
      <c r="J6" s="382"/>
      <c r="K6" s="24"/>
      <c r="L6" s="24"/>
    </row>
    <row r="7" spans="1:12" ht="15" customHeight="1">
      <c r="A7" s="4"/>
      <c r="B7" s="383"/>
      <c r="C7" s="383"/>
      <c r="D7" s="85">
        <v>1</v>
      </c>
      <c r="E7" s="85">
        <v>2</v>
      </c>
      <c r="F7" s="205">
        <v>3</v>
      </c>
      <c r="G7" s="206">
        <v>4</v>
      </c>
      <c r="H7" s="206">
        <v>5</v>
      </c>
      <c r="I7" s="75">
        <v>6</v>
      </c>
      <c r="J7" s="75">
        <v>7</v>
      </c>
      <c r="K7" s="75">
        <v>8</v>
      </c>
      <c r="L7" s="75">
        <v>9</v>
      </c>
    </row>
    <row r="8" spans="1:12" ht="15.75" customHeight="1">
      <c r="A8" s="17">
        <v>6</v>
      </c>
      <c r="B8" s="384" t="s">
        <v>169</v>
      </c>
      <c r="C8" s="384"/>
      <c r="D8" s="208">
        <v>1007986.27</v>
      </c>
      <c r="E8" s="162">
        <f>SUM(E9,E13,E17,E20)</f>
        <v>1963209.42</v>
      </c>
      <c r="F8" s="161">
        <f>SUM(F9,F13,F17,F20)</f>
        <v>1851774</v>
      </c>
      <c r="G8" s="162">
        <f>SUM(G9,G13,G17,G20)</f>
        <v>1524558.95</v>
      </c>
      <c r="H8" s="162">
        <f t="shared" ref="H8" si="0">SUM(H9,H13,H17,H20)</f>
        <v>1497016.183</v>
      </c>
      <c r="I8" s="76">
        <f>E8/D8*100</f>
        <v>194.76549219266644</v>
      </c>
      <c r="J8" s="76">
        <f t="shared" ref="J8:L23" si="1">F8/E8*100</f>
        <v>94.323813910795124</v>
      </c>
      <c r="K8" s="76">
        <f t="shared" si="1"/>
        <v>82.329644438252174</v>
      </c>
      <c r="L8" s="76">
        <f t="shared" si="1"/>
        <v>98.193394424007025</v>
      </c>
    </row>
    <row r="9" spans="1:12" ht="14.1" customHeight="1">
      <c r="A9" s="18">
        <v>61</v>
      </c>
      <c r="B9" s="365" t="s">
        <v>276</v>
      </c>
      <c r="C9" s="365"/>
      <c r="D9" s="207">
        <v>185199.02</v>
      </c>
      <c r="E9" s="164">
        <f>SUM(E10:E12)</f>
        <v>617324.72</v>
      </c>
      <c r="F9" s="163">
        <f>SUM(F10:F12)</f>
        <v>343050</v>
      </c>
      <c r="G9" s="163">
        <f t="shared" ref="G9:H9" si="2">SUM(G10:G12)</f>
        <v>325623.15999999997</v>
      </c>
      <c r="H9" s="163">
        <f t="shared" si="2"/>
        <v>341904.31799999997</v>
      </c>
      <c r="I9" s="20">
        <f t="shared" ref="I9:I31" si="3">E9/D9*100</f>
        <v>333.33044634901415</v>
      </c>
      <c r="J9" s="20">
        <f t="shared" si="1"/>
        <v>55.570429773167028</v>
      </c>
      <c r="K9" s="20">
        <f t="shared" si="1"/>
        <v>94.920029150269642</v>
      </c>
      <c r="L9" s="20">
        <f t="shared" si="1"/>
        <v>105</v>
      </c>
    </row>
    <row r="10" spans="1:12" ht="14.1" customHeight="1">
      <c r="A10" s="5">
        <v>611</v>
      </c>
      <c r="B10" s="364" t="s">
        <v>275</v>
      </c>
      <c r="C10" s="364"/>
      <c r="D10" s="97">
        <v>176307.4</v>
      </c>
      <c r="E10" s="166">
        <v>599744.72</v>
      </c>
      <c r="F10" s="165">
        <v>315250</v>
      </c>
      <c r="G10" s="166">
        <v>296433.15999999997</v>
      </c>
      <c r="H10" s="166">
        <f t="shared" ref="G10:H12" si="4">G10*105%</f>
        <v>311254.81799999997</v>
      </c>
      <c r="I10" s="19">
        <f t="shared" si="3"/>
        <v>340.16990778606004</v>
      </c>
      <c r="J10" s="19">
        <f t="shared" si="1"/>
        <v>52.564030909684377</v>
      </c>
      <c r="K10" s="19">
        <f t="shared" si="1"/>
        <v>94.031137192704193</v>
      </c>
      <c r="L10" s="19">
        <f t="shared" si="1"/>
        <v>105</v>
      </c>
    </row>
    <row r="11" spans="1:12" ht="14.1" customHeight="1">
      <c r="A11" s="5">
        <v>613</v>
      </c>
      <c r="B11" s="364" t="s">
        <v>274</v>
      </c>
      <c r="C11" s="364"/>
      <c r="D11" s="97">
        <v>7658.37</v>
      </c>
      <c r="E11" s="166">
        <v>16250</v>
      </c>
      <c r="F11" s="165">
        <v>24250</v>
      </c>
      <c r="G11" s="166">
        <f t="shared" si="4"/>
        <v>25462.5</v>
      </c>
      <c r="H11" s="166">
        <f t="shared" si="4"/>
        <v>26735.625</v>
      </c>
      <c r="I11" s="19">
        <f t="shared" si="3"/>
        <v>212.18614404892949</v>
      </c>
      <c r="J11" s="19">
        <f t="shared" si="1"/>
        <v>149.23076923076923</v>
      </c>
      <c r="K11" s="19">
        <f t="shared" si="1"/>
        <v>105</v>
      </c>
      <c r="L11" s="19">
        <f t="shared" si="1"/>
        <v>105</v>
      </c>
    </row>
    <row r="12" spans="1:12" ht="14.1" customHeight="1">
      <c r="A12" s="5">
        <v>614</v>
      </c>
      <c r="B12" s="364" t="s">
        <v>306</v>
      </c>
      <c r="C12" s="364"/>
      <c r="D12" s="97">
        <v>1233.25</v>
      </c>
      <c r="E12" s="166">
        <v>1330</v>
      </c>
      <c r="F12" s="165">
        <v>3550</v>
      </c>
      <c r="G12" s="166">
        <f t="shared" si="4"/>
        <v>3727.5</v>
      </c>
      <c r="H12" s="166">
        <f t="shared" si="4"/>
        <v>3913.875</v>
      </c>
      <c r="I12" s="19">
        <f t="shared" si="3"/>
        <v>107.84512467058585</v>
      </c>
      <c r="J12" s="19">
        <f t="shared" si="1"/>
        <v>266.91729323308266</v>
      </c>
      <c r="K12" s="19">
        <f t="shared" si="1"/>
        <v>105</v>
      </c>
      <c r="L12" s="19">
        <f t="shared" si="1"/>
        <v>105</v>
      </c>
    </row>
    <row r="13" spans="1:12" ht="14.1" customHeight="1">
      <c r="A13" s="18">
        <v>63</v>
      </c>
      <c r="B13" s="365" t="s">
        <v>167</v>
      </c>
      <c r="C13" s="365"/>
      <c r="D13" s="207">
        <v>682610.39</v>
      </c>
      <c r="E13" s="164">
        <f>SUM(E14:E16)</f>
        <v>1056529.7</v>
      </c>
      <c r="F13" s="163">
        <f>SUM(F14:F16)</f>
        <v>1209300</v>
      </c>
      <c r="G13" s="163">
        <f t="shared" ref="G13:H13" si="5">SUM(G14:G16)</f>
        <v>884540.59</v>
      </c>
      <c r="H13" s="163">
        <f t="shared" si="5"/>
        <v>824996.90500000003</v>
      </c>
      <c r="I13" s="20">
        <f t="shared" si="3"/>
        <v>154.77785212147151</v>
      </c>
      <c r="J13" s="20">
        <f t="shared" si="1"/>
        <v>114.45963137619322</v>
      </c>
      <c r="K13" s="20">
        <f t="shared" si="1"/>
        <v>73.14484329777558</v>
      </c>
      <c r="L13" s="20">
        <f t="shared" si="1"/>
        <v>93.268405579895443</v>
      </c>
    </row>
    <row r="14" spans="1:12" ht="14.1" customHeight="1">
      <c r="A14" s="5">
        <v>633</v>
      </c>
      <c r="B14" s="364" t="s">
        <v>168</v>
      </c>
      <c r="C14" s="364"/>
      <c r="D14" s="97">
        <v>623554.05000000005</v>
      </c>
      <c r="E14" s="166">
        <v>150150</v>
      </c>
      <c r="F14" s="165">
        <v>165250</v>
      </c>
      <c r="G14" s="166">
        <v>170000</v>
      </c>
      <c r="H14" s="166">
        <v>175000</v>
      </c>
      <c r="I14" s="19">
        <f t="shared" si="3"/>
        <v>24.079708888106811</v>
      </c>
      <c r="J14" s="19">
        <f t="shared" si="1"/>
        <v>110.05661005661005</v>
      </c>
      <c r="K14" s="19">
        <f t="shared" si="1"/>
        <v>102.87443267776098</v>
      </c>
      <c r="L14" s="19">
        <f t="shared" si="1"/>
        <v>102.94117647058823</v>
      </c>
    </row>
    <row r="15" spans="1:12" ht="14.1" customHeight="1">
      <c r="A15" s="5">
        <v>634</v>
      </c>
      <c r="B15" s="364" t="s">
        <v>258</v>
      </c>
      <c r="C15" s="364"/>
      <c r="D15" s="97">
        <v>59056.34</v>
      </c>
      <c r="E15" s="166">
        <v>110457.7</v>
      </c>
      <c r="F15" s="165">
        <v>118250</v>
      </c>
      <c r="G15" s="166">
        <f t="shared" ref="G15:H15" si="6">F15*105%</f>
        <v>124162.5</v>
      </c>
      <c r="H15" s="166">
        <f t="shared" si="6"/>
        <v>130370.625</v>
      </c>
      <c r="I15" s="19">
        <f t="shared" si="3"/>
        <v>187.0378353958271</v>
      </c>
      <c r="J15" s="19">
        <f t="shared" si="1"/>
        <v>107.05455572585704</v>
      </c>
      <c r="K15" s="19">
        <f t="shared" si="1"/>
        <v>105</v>
      </c>
      <c r="L15" s="19">
        <f t="shared" si="1"/>
        <v>105</v>
      </c>
    </row>
    <row r="16" spans="1:12" ht="14.1" customHeight="1">
      <c r="A16" s="5">
        <v>638</v>
      </c>
      <c r="B16" s="374" t="s">
        <v>18</v>
      </c>
      <c r="C16" s="374"/>
      <c r="D16" s="98">
        <v>0</v>
      </c>
      <c r="E16" s="166">
        <v>795922</v>
      </c>
      <c r="F16" s="165">
        <v>925800</v>
      </c>
      <c r="G16" s="166">
        <v>590378.09</v>
      </c>
      <c r="H16" s="166">
        <v>519626.28</v>
      </c>
      <c r="I16" s="19" t="e">
        <f t="shared" si="3"/>
        <v>#DIV/0!</v>
      </c>
      <c r="J16" s="19">
        <f t="shared" si="1"/>
        <v>116.317930651496</v>
      </c>
      <c r="K16" s="19">
        <f t="shared" si="1"/>
        <v>63.769506372866701</v>
      </c>
      <c r="L16" s="19">
        <f t="shared" si="1"/>
        <v>88.015847607081767</v>
      </c>
    </row>
    <row r="17" spans="1:12" ht="14.1" customHeight="1">
      <c r="A17" s="18">
        <v>64</v>
      </c>
      <c r="B17" s="365" t="s">
        <v>19</v>
      </c>
      <c r="C17" s="365"/>
      <c r="D17" s="207">
        <v>36516.67</v>
      </c>
      <c r="E17" s="164">
        <f>SUM(E18:E19)</f>
        <v>170930</v>
      </c>
      <c r="F17" s="163">
        <f>SUM(F18:F19)</f>
        <v>168375</v>
      </c>
      <c r="G17" s="163">
        <f t="shared" ref="G17:H17" si="7">SUM(G18:G19)</f>
        <v>176793.75</v>
      </c>
      <c r="H17" s="163">
        <f t="shared" si="7"/>
        <v>185633.4375</v>
      </c>
      <c r="I17" s="20">
        <f t="shared" si="3"/>
        <v>468.08758849040731</v>
      </c>
      <c r="J17" s="20">
        <f t="shared" si="1"/>
        <v>98.505236061545659</v>
      </c>
      <c r="K17" s="20">
        <f t="shared" si="1"/>
        <v>105</v>
      </c>
      <c r="L17" s="20">
        <f t="shared" si="1"/>
        <v>105</v>
      </c>
    </row>
    <row r="18" spans="1:12" ht="14.1" customHeight="1">
      <c r="A18" s="5">
        <v>641</v>
      </c>
      <c r="B18" s="364" t="s">
        <v>20</v>
      </c>
      <c r="C18" s="364"/>
      <c r="D18" s="97">
        <v>0.76</v>
      </c>
      <c r="E18" s="166">
        <v>54000</v>
      </c>
      <c r="F18" s="165">
        <v>51250</v>
      </c>
      <c r="G18" s="166">
        <f t="shared" ref="G18:H19" si="8">F18*105%</f>
        <v>53812.5</v>
      </c>
      <c r="H18" s="166">
        <f t="shared" si="8"/>
        <v>56503.125</v>
      </c>
      <c r="I18" s="19">
        <f t="shared" si="3"/>
        <v>7105263.1578947371</v>
      </c>
      <c r="J18" s="19">
        <f t="shared" si="1"/>
        <v>94.907407407407405</v>
      </c>
      <c r="K18" s="19">
        <f t="shared" si="1"/>
        <v>105</v>
      </c>
      <c r="L18" s="19">
        <f t="shared" si="1"/>
        <v>105</v>
      </c>
    </row>
    <row r="19" spans="1:12" ht="14.1" customHeight="1">
      <c r="A19" s="5">
        <v>642</v>
      </c>
      <c r="B19" s="364" t="s">
        <v>21</v>
      </c>
      <c r="C19" s="364"/>
      <c r="D19" s="97">
        <v>36515.910000000003</v>
      </c>
      <c r="E19" s="166">
        <v>116930</v>
      </c>
      <c r="F19" s="165">
        <v>117125</v>
      </c>
      <c r="G19" s="166">
        <f t="shared" si="8"/>
        <v>122981.25</v>
      </c>
      <c r="H19" s="166">
        <f t="shared" si="8"/>
        <v>129130.3125</v>
      </c>
      <c r="I19" s="19">
        <f t="shared" si="3"/>
        <v>320.2165850447106</v>
      </c>
      <c r="J19" s="19">
        <f t="shared" si="1"/>
        <v>100.16676644146069</v>
      </c>
      <c r="K19" s="19">
        <f t="shared" si="1"/>
        <v>105</v>
      </c>
      <c r="L19" s="19">
        <f t="shared" si="1"/>
        <v>105</v>
      </c>
    </row>
    <row r="20" spans="1:12" ht="14.1" customHeight="1">
      <c r="A20" s="18">
        <v>65</v>
      </c>
      <c r="B20" s="365" t="s">
        <v>22</v>
      </c>
      <c r="C20" s="365"/>
      <c r="D20" s="207">
        <v>103660.19</v>
      </c>
      <c r="E20" s="164">
        <f>SUM(E21:E23)</f>
        <v>118425</v>
      </c>
      <c r="F20" s="163">
        <f>SUM(F21:F23)</f>
        <v>131049</v>
      </c>
      <c r="G20" s="163">
        <f t="shared" ref="G20:H20" si="9">SUM(G21:G23)</f>
        <v>137601.45000000001</v>
      </c>
      <c r="H20" s="163">
        <f t="shared" si="9"/>
        <v>144481.52250000002</v>
      </c>
      <c r="I20" s="20">
        <f t="shared" si="3"/>
        <v>114.24347186706873</v>
      </c>
      <c r="J20" s="20">
        <f t="shared" si="1"/>
        <v>110.65991133628879</v>
      </c>
      <c r="K20" s="20">
        <f t="shared" si="1"/>
        <v>105</v>
      </c>
      <c r="L20" s="20">
        <f t="shared" si="1"/>
        <v>105</v>
      </c>
    </row>
    <row r="21" spans="1:12" ht="14.1" customHeight="1">
      <c r="A21" s="5">
        <v>651</v>
      </c>
      <c r="B21" s="364" t="s">
        <v>23</v>
      </c>
      <c r="C21" s="364"/>
      <c r="D21" s="97">
        <v>477.8</v>
      </c>
      <c r="E21" s="166">
        <v>11000</v>
      </c>
      <c r="F21" s="165">
        <v>12250</v>
      </c>
      <c r="G21" s="166">
        <f>F21*105%</f>
        <v>12862.5</v>
      </c>
      <c r="H21" s="166">
        <f t="shared" ref="H21:H23" si="10">G21*105%</f>
        <v>13505.625</v>
      </c>
      <c r="I21" s="19">
        <f t="shared" si="3"/>
        <v>2302.2185014650481</v>
      </c>
      <c r="J21" s="19">
        <f t="shared" si="1"/>
        <v>111.36363636363636</v>
      </c>
      <c r="K21" s="19">
        <f t="shared" si="1"/>
        <v>105</v>
      </c>
      <c r="L21" s="19">
        <f t="shared" si="1"/>
        <v>105</v>
      </c>
    </row>
    <row r="22" spans="1:12" ht="14.1" customHeight="1">
      <c r="A22" s="5">
        <v>652</v>
      </c>
      <c r="B22" s="364" t="s">
        <v>24</v>
      </c>
      <c r="C22" s="364"/>
      <c r="D22" s="97">
        <v>88455.02</v>
      </c>
      <c r="E22" s="166">
        <v>86425</v>
      </c>
      <c r="F22" s="165">
        <v>95258</v>
      </c>
      <c r="G22" s="166">
        <f t="shared" ref="G22:G23" si="11">F22*105%</f>
        <v>100020.90000000001</v>
      </c>
      <c r="H22" s="166">
        <f t="shared" si="10"/>
        <v>105021.94500000001</v>
      </c>
      <c r="I22" s="19">
        <f t="shared" si="3"/>
        <v>97.705025672935236</v>
      </c>
      <c r="J22" s="19">
        <f t="shared" si="1"/>
        <v>110.22042233150131</v>
      </c>
      <c r="K22" s="19">
        <f t="shared" si="1"/>
        <v>105</v>
      </c>
      <c r="L22" s="19">
        <f t="shared" si="1"/>
        <v>105</v>
      </c>
    </row>
    <row r="23" spans="1:12" ht="14.1" customHeight="1">
      <c r="A23" s="5">
        <v>653</v>
      </c>
      <c r="B23" s="364" t="s">
        <v>25</v>
      </c>
      <c r="C23" s="364"/>
      <c r="D23" s="97">
        <v>14727.37</v>
      </c>
      <c r="E23" s="166">
        <v>21000</v>
      </c>
      <c r="F23" s="165">
        <v>23541</v>
      </c>
      <c r="G23" s="166">
        <f t="shared" si="11"/>
        <v>24718.05</v>
      </c>
      <c r="H23" s="166">
        <f t="shared" si="10"/>
        <v>25953.952499999999</v>
      </c>
      <c r="I23" s="19">
        <f t="shared" si="3"/>
        <v>142.59165078354113</v>
      </c>
      <c r="J23" s="19">
        <f t="shared" si="1"/>
        <v>112.1</v>
      </c>
      <c r="K23" s="19">
        <f t="shared" si="1"/>
        <v>105</v>
      </c>
      <c r="L23" s="19">
        <f t="shared" si="1"/>
        <v>105</v>
      </c>
    </row>
    <row r="24" spans="1:12" ht="14.1" customHeight="1">
      <c r="A24" s="369" t="s">
        <v>26</v>
      </c>
      <c r="B24" s="369"/>
      <c r="C24" s="369"/>
      <c r="D24" s="369"/>
      <c r="E24" s="369"/>
      <c r="F24" s="369"/>
      <c r="G24" s="369"/>
      <c r="H24" s="369"/>
      <c r="I24" s="369"/>
      <c r="J24" s="369"/>
      <c r="K24" s="25"/>
      <c r="L24" s="25"/>
    </row>
    <row r="25" spans="1:12" ht="14.1" customHeight="1">
      <c r="A25" s="21">
        <v>7</v>
      </c>
      <c r="B25" s="370" t="s">
        <v>27</v>
      </c>
      <c r="C25" s="370"/>
      <c r="D25" s="208">
        <v>87051.76</v>
      </c>
      <c r="E25" s="168">
        <f>E26</f>
        <v>85650</v>
      </c>
      <c r="F25" s="167">
        <f>F26</f>
        <v>88252</v>
      </c>
      <c r="G25" s="168">
        <f t="shared" ref="G25:H25" si="12">G26</f>
        <v>88296.125999999989</v>
      </c>
      <c r="H25" s="168">
        <f t="shared" si="12"/>
        <v>88340.27406299999</v>
      </c>
      <c r="I25" s="77">
        <f t="shared" si="3"/>
        <v>98.389739621576865</v>
      </c>
      <c r="J25" s="77">
        <f t="shared" ref="J25" si="13">F25/E25*100</f>
        <v>103.03794512551082</v>
      </c>
      <c r="K25" s="77">
        <f t="shared" ref="K25" si="14">G25/F25*100</f>
        <v>100.05</v>
      </c>
      <c r="L25" s="77">
        <f t="shared" ref="L25" si="15">H25/G25*100</f>
        <v>100.05</v>
      </c>
    </row>
    <row r="26" spans="1:12" ht="14.1" customHeight="1">
      <c r="A26" s="18">
        <v>71</v>
      </c>
      <c r="B26" s="365" t="s">
        <v>28</v>
      </c>
      <c r="C26" s="365"/>
      <c r="D26" s="207">
        <v>26684.32</v>
      </c>
      <c r="E26" s="164">
        <f>SUM(E28,E27)</f>
        <v>85650</v>
      </c>
      <c r="F26" s="163">
        <f>SUM(F28,F27)</f>
        <v>88252</v>
      </c>
      <c r="G26" s="164">
        <f t="shared" ref="G26:H26" si="16">SUM(G28,G27)</f>
        <v>88296.125999999989</v>
      </c>
      <c r="H26" s="164">
        <f t="shared" si="16"/>
        <v>88340.27406299999</v>
      </c>
      <c r="I26" s="19">
        <f t="shared" si="3"/>
        <v>320.97501454037427</v>
      </c>
      <c r="J26" s="19">
        <f t="shared" ref="J26:J27" si="17">F26/E26*100</f>
        <v>103.03794512551082</v>
      </c>
      <c r="K26" s="19">
        <f t="shared" ref="K26:K27" si="18">G26/F26*100</f>
        <v>100.05</v>
      </c>
      <c r="L26" s="19">
        <f t="shared" ref="L26:L27" si="19">H26/G26*100</f>
        <v>100.05</v>
      </c>
    </row>
    <row r="27" spans="1:12" ht="14.1" customHeight="1">
      <c r="A27" s="5">
        <v>711</v>
      </c>
      <c r="B27" s="364" t="s">
        <v>159</v>
      </c>
      <c r="C27" s="364"/>
      <c r="D27" s="97">
        <v>26684.32</v>
      </c>
      <c r="E27" s="166">
        <v>85650</v>
      </c>
      <c r="F27" s="165">
        <v>88252</v>
      </c>
      <c r="G27" s="165">
        <f t="shared" ref="G27:H27" si="20">F27*100.05%</f>
        <v>88296.125999999989</v>
      </c>
      <c r="H27" s="165">
        <f t="shared" si="20"/>
        <v>88340.27406299999</v>
      </c>
      <c r="I27" s="19">
        <f t="shared" si="3"/>
        <v>320.97501454037427</v>
      </c>
      <c r="J27" s="19">
        <f t="shared" si="17"/>
        <v>103.03794512551082</v>
      </c>
      <c r="K27" s="19">
        <f t="shared" si="18"/>
        <v>100.05</v>
      </c>
      <c r="L27" s="19">
        <f t="shared" si="19"/>
        <v>100.05</v>
      </c>
    </row>
    <row r="28" spans="1:12" ht="14.1" customHeight="1">
      <c r="A28" s="5">
        <v>721</v>
      </c>
      <c r="B28" s="364" t="s">
        <v>159</v>
      </c>
      <c r="C28" s="364"/>
      <c r="D28" s="97">
        <v>0</v>
      </c>
      <c r="E28" s="166">
        <v>0</v>
      </c>
      <c r="F28" s="165">
        <v>0</v>
      </c>
      <c r="G28" s="166">
        <v>0</v>
      </c>
      <c r="H28" s="166">
        <v>0</v>
      </c>
      <c r="I28" s="19">
        <v>0</v>
      </c>
      <c r="J28" s="19">
        <v>0</v>
      </c>
      <c r="K28" s="19">
        <v>0</v>
      </c>
      <c r="L28" s="19">
        <v>0</v>
      </c>
    </row>
    <row r="29" spans="1:12" ht="14.1" customHeight="1">
      <c r="A29" s="5"/>
      <c r="B29" s="365" t="s">
        <v>280</v>
      </c>
      <c r="C29" s="372"/>
      <c r="D29" s="372"/>
      <c r="E29" s="372"/>
      <c r="F29" s="372"/>
      <c r="G29" s="372"/>
      <c r="H29" s="372"/>
      <c r="I29" s="372"/>
      <c r="J29" s="372"/>
      <c r="K29" s="372"/>
      <c r="L29" s="373"/>
    </row>
    <row r="30" spans="1:12" ht="14.1" customHeight="1">
      <c r="A30" s="21">
        <v>3</v>
      </c>
      <c r="B30" s="370" t="s">
        <v>160</v>
      </c>
      <c r="C30" s="370"/>
      <c r="D30" s="208">
        <v>679200.48</v>
      </c>
      <c r="E30" s="168">
        <f>SUM(E47,E45,E42,E40,E35,E31)</f>
        <v>765527</v>
      </c>
      <c r="F30" s="167">
        <v>1045139</v>
      </c>
      <c r="G30" s="168">
        <v>976108.02500000002</v>
      </c>
      <c r="H30" s="168">
        <v>986319.52</v>
      </c>
      <c r="I30" s="77">
        <f t="shared" si="3"/>
        <v>112.71002046406093</v>
      </c>
      <c r="J30" s="77">
        <f t="shared" ref="J30:J31" si="21">F30/E30*100</f>
        <v>136.52542627497135</v>
      </c>
      <c r="K30" s="77">
        <f t="shared" ref="K30:K31" si="22">G30/F30*100</f>
        <v>93.395043625776097</v>
      </c>
      <c r="L30" s="77">
        <f t="shared" ref="L30:L31" si="23">H30/G30*100</f>
        <v>101.04614394497986</v>
      </c>
    </row>
    <row r="31" spans="1:12" ht="14.1" customHeight="1">
      <c r="A31" s="18">
        <v>31</v>
      </c>
      <c r="B31" s="365" t="s">
        <v>161</v>
      </c>
      <c r="C31" s="365"/>
      <c r="D31" s="207">
        <v>171344.07</v>
      </c>
      <c r="E31" s="164">
        <f>SUM(E32,E33,E34)</f>
        <v>201420</v>
      </c>
      <c r="F31" s="163">
        <f>SUM(F32,F33,F34)</f>
        <v>245072</v>
      </c>
      <c r="G31" s="164">
        <f t="shared" ref="G31:H31" si="24">SUM(G32,G33,G34)</f>
        <v>247779.25099999999</v>
      </c>
      <c r="H31" s="164">
        <f t="shared" si="24"/>
        <v>251986.5156255</v>
      </c>
      <c r="I31" s="20">
        <f t="shared" si="3"/>
        <v>117.55294478530828</v>
      </c>
      <c r="J31" s="20">
        <f t="shared" si="21"/>
        <v>121.67212789196704</v>
      </c>
      <c r="K31" s="20">
        <f t="shared" si="22"/>
        <v>101.10467576875367</v>
      </c>
      <c r="L31" s="20">
        <f t="shared" si="23"/>
        <v>101.69798908040933</v>
      </c>
    </row>
    <row r="32" spans="1:12" ht="14.1" customHeight="1">
      <c r="A32" s="22">
        <v>311</v>
      </c>
      <c r="B32" s="366" t="s">
        <v>149</v>
      </c>
      <c r="C32" s="366"/>
      <c r="D32" s="97">
        <v>143258.74</v>
      </c>
      <c r="E32" s="166">
        <f>'Posebni dio'!E33+'Posebni dio'!E73+'Posebni dio'!E458</f>
        <v>165600</v>
      </c>
      <c r="F32" s="166">
        <f>'Posebni dio'!F33+'Posebni dio'!F73+'Posebni dio'!F458</f>
        <v>201477</v>
      </c>
      <c r="G32" s="166">
        <f>'Posebni dio'!G33+'Posebni dio'!G73+'Posebni dio'!G458</f>
        <v>203898.17600000001</v>
      </c>
      <c r="H32" s="166">
        <f>'Posebni dio'!H33+'Posebni dio'!H73+'Posebni dio'!H458</f>
        <v>206859.36258799999</v>
      </c>
      <c r="I32" s="19">
        <f t="shared" ref="I32:I51" si="25">E32/D32*100</f>
        <v>115.59504153114848</v>
      </c>
      <c r="J32" s="19">
        <f t="shared" ref="J32:J51" si="26">F32/E32*100</f>
        <v>121.66485507246377</v>
      </c>
      <c r="K32" s="19">
        <f t="shared" ref="K32:K51" si="27">G32/F32*100</f>
        <v>101.20171334693291</v>
      </c>
      <c r="L32" s="19">
        <f t="shared" ref="L32:L51" si="28">H32/G32*100</f>
        <v>101.45228694345944</v>
      </c>
    </row>
    <row r="33" spans="1:12" ht="14.1" customHeight="1">
      <c r="A33" s="5">
        <v>312</v>
      </c>
      <c r="B33" s="364" t="s">
        <v>65</v>
      </c>
      <c r="C33" s="364"/>
      <c r="D33" s="97">
        <v>6724.03</v>
      </c>
      <c r="E33" s="166">
        <f>'Posebni dio'!E34+'Posebni dio'!E74+'Posebni dio'!E459</f>
        <v>7820</v>
      </c>
      <c r="F33" s="166">
        <f>'Posebni dio'!F34+'Posebni dio'!F74+'Posebni dio'!F459</f>
        <v>8445</v>
      </c>
      <c r="G33" s="166">
        <f>'Posebni dio'!G34+'Posebni dio'!G74+'Posebni dio'!G459</f>
        <v>8476.5625</v>
      </c>
      <c r="H33" s="166">
        <f>'Posebni dio'!H34+'Posebni dio'!H74+'Posebni dio'!H459</f>
        <v>8508.1257812500007</v>
      </c>
      <c r="I33" s="19">
        <f t="shared" si="25"/>
        <v>116.29930265034511</v>
      </c>
      <c r="J33" s="19">
        <f t="shared" si="26"/>
        <v>107.9923273657289</v>
      </c>
      <c r="K33" s="19">
        <f t="shared" si="27"/>
        <v>100.37374185908823</v>
      </c>
      <c r="L33" s="19">
        <f t="shared" si="28"/>
        <v>100.37235944700463</v>
      </c>
    </row>
    <row r="34" spans="1:12" ht="14.1" customHeight="1">
      <c r="A34" s="5">
        <v>313</v>
      </c>
      <c r="B34" s="364" t="s">
        <v>29</v>
      </c>
      <c r="C34" s="364"/>
      <c r="D34" s="97">
        <v>21361.29</v>
      </c>
      <c r="E34" s="166">
        <f>'Posebni dio'!E35+'Posebni dio'!E75+'Posebni dio'!E460</f>
        <v>28000</v>
      </c>
      <c r="F34" s="166">
        <f>'Posebni dio'!F35+'Posebni dio'!F75+'Posebni dio'!F460</f>
        <v>35150</v>
      </c>
      <c r="G34" s="166">
        <f>'Posebni dio'!G35+'Posebni dio'!G75+'Posebni dio'!G460</f>
        <v>35404.512499999997</v>
      </c>
      <c r="H34" s="166">
        <f>'Posebni dio'!H35+'Posebni dio'!H75+'Posebni dio'!H460</f>
        <v>36619.027256249996</v>
      </c>
      <c r="I34" s="19">
        <f t="shared" si="25"/>
        <v>131.07822608091553</v>
      </c>
      <c r="J34" s="19">
        <f t="shared" si="26"/>
        <v>125.53571428571428</v>
      </c>
      <c r="K34" s="19">
        <f t="shared" si="27"/>
        <v>100.72407539118065</v>
      </c>
      <c r="L34" s="19">
        <f t="shared" si="28"/>
        <v>103.43039536626864</v>
      </c>
    </row>
    <row r="35" spans="1:12" ht="14.1" customHeight="1">
      <c r="A35" s="18">
        <v>32</v>
      </c>
      <c r="B35" s="365" t="s">
        <v>162</v>
      </c>
      <c r="C35" s="365"/>
      <c r="D35" s="207">
        <v>325581.84999999998</v>
      </c>
      <c r="E35" s="164">
        <f t="shared" ref="E35:F35" si="29">SUM(E36:E39)</f>
        <v>361507</v>
      </c>
      <c r="F35" s="164">
        <f t="shared" si="29"/>
        <v>530937</v>
      </c>
      <c r="G35" s="164">
        <f t="shared" ref="G35:H35" si="30">SUM(G36:G39)</f>
        <v>460889</v>
      </c>
      <c r="H35" s="164">
        <f t="shared" si="30"/>
        <v>463603</v>
      </c>
      <c r="I35" s="20">
        <f t="shared" si="25"/>
        <v>111.03413780590043</v>
      </c>
      <c r="J35" s="20">
        <f t="shared" si="26"/>
        <v>146.86769550797081</v>
      </c>
      <c r="K35" s="20">
        <f t="shared" si="27"/>
        <v>86.806720948059748</v>
      </c>
      <c r="L35" s="20">
        <f t="shared" si="28"/>
        <v>100.58886196025507</v>
      </c>
    </row>
    <row r="36" spans="1:12" ht="14.1" customHeight="1">
      <c r="A36" s="5">
        <v>321</v>
      </c>
      <c r="B36" s="364" t="s">
        <v>66</v>
      </c>
      <c r="C36" s="364"/>
      <c r="D36" s="97">
        <v>5801.47</v>
      </c>
      <c r="E36" s="166">
        <f>'Posebni dio'!E37+'Posebni dio'!E77+'Posebni dio'!E462</f>
        <v>4000</v>
      </c>
      <c r="F36" s="166">
        <f>'Posebni dio'!F37+'Posebni dio'!F77+'Posebni dio'!F462</f>
        <v>5525</v>
      </c>
      <c r="G36" s="166">
        <f>'Posebni dio'!G37+'Posebni dio'!G77+'Posebni dio'!G462</f>
        <v>5530</v>
      </c>
      <c r="H36" s="166">
        <f>'Posebni dio'!H37+'Posebni dio'!H77+'Posebni dio'!H462</f>
        <v>5535</v>
      </c>
      <c r="I36" s="19">
        <f t="shared" si="25"/>
        <v>68.948042478888965</v>
      </c>
      <c r="J36" s="19">
        <f t="shared" si="26"/>
        <v>138.125</v>
      </c>
      <c r="K36" s="19">
        <f t="shared" si="27"/>
        <v>100.09049773755656</v>
      </c>
      <c r="L36" s="19">
        <f t="shared" si="28"/>
        <v>100.09041591320072</v>
      </c>
    </row>
    <row r="37" spans="1:12" ht="14.1" customHeight="1">
      <c r="A37" s="5">
        <v>322</v>
      </c>
      <c r="B37" s="364" t="s">
        <v>61</v>
      </c>
      <c r="C37" s="364"/>
      <c r="D37" s="97">
        <v>55531.49</v>
      </c>
      <c r="E37" s="166">
        <f>'Posebni dio'!E38+'Posebni dio'!E54+'Posebni dio'!E78+'Posebni dio'!E111+'Posebni dio'!E118+'Posebni dio'!E126+'Posebni dio'!E143+'Posebni dio'!E149+'Posebni dio'!E236+'Posebni dio'!E289+'Posebni dio'!E358+'Posebni dio'!E375+'Posebni dio'!E407+'Posebni dio'!E463</f>
        <v>65120</v>
      </c>
      <c r="F37" s="166">
        <f>'Posebni dio'!F38+'Posebni dio'!F54+'Posebni dio'!F78+'Posebni dio'!F111+'Posebni dio'!F118+'Posebni dio'!F126+'Posebni dio'!F143+'Posebni dio'!F149+'Posebni dio'!F236+'Posebni dio'!F289+'Posebni dio'!F358+'Posebni dio'!F375+'Posebni dio'!F407+'Posebni dio'!F463</f>
        <v>88415</v>
      </c>
      <c r="G37" s="166">
        <f>'Posebni dio'!G38+'Posebni dio'!G54+'Posebni dio'!G78+'Posebni dio'!G111+'Posebni dio'!G118+'Posebni dio'!G126+'Posebni dio'!G143+'Posebni dio'!G149+'Posebni dio'!G236+'Posebni dio'!G289+'Posebni dio'!G358+'Posebni dio'!G375+'Posebni dio'!G407+'Posebni dio'!G463</f>
        <v>88505</v>
      </c>
      <c r="H37" s="166">
        <f>'Posebni dio'!H38+'Posebni dio'!H54+'Posebni dio'!H78+'Posebni dio'!H111+'Posebni dio'!H118+'Posebni dio'!H126+'Posebni dio'!H143+'Posebni dio'!H149+'Posebni dio'!H236+'Posebni dio'!H289+'Posebni dio'!H358+'Posebni dio'!H375+'Posebni dio'!H407+'Posebni dio'!H463</f>
        <v>88610</v>
      </c>
      <c r="I37" s="19">
        <f t="shared" si="25"/>
        <v>117.26679763139798</v>
      </c>
      <c r="J37" s="19">
        <f t="shared" si="26"/>
        <v>135.77242014742015</v>
      </c>
      <c r="K37" s="19">
        <f t="shared" si="27"/>
        <v>100.10179268223717</v>
      </c>
      <c r="L37" s="19">
        <f t="shared" si="28"/>
        <v>100.11863736512061</v>
      </c>
    </row>
    <row r="38" spans="1:12" ht="14.1" customHeight="1">
      <c r="A38" s="5">
        <v>323</v>
      </c>
      <c r="B38" s="364" t="s">
        <v>59</v>
      </c>
      <c r="C38" s="364"/>
      <c r="D38" s="97">
        <v>234979.9</v>
      </c>
      <c r="E38" s="166">
        <f>'Posebni dio'!E16+'Posebni dio'!E39+'Posebni dio'!E55+'Posebni dio'!E65+'Posebni dio'!E79+'Posebni dio'!E112+'Posebni dio'!E119+'Posebni dio'!E127+'Posebni dio'!E133+'Posebni dio'!E142+'Posebni dio'!E150+'Posebni dio'!E190+'Posebni dio'!E237+'Posebni dio'!E252+'Posebni dio'!E290+'Posebni dio'!E376+'Posebni dio'!E408+'Posebni dio'!E464</f>
        <v>271737</v>
      </c>
      <c r="F38" s="166">
        <f>'Posebni dio'!F16+'Posebni dio'!F39+'Posebni dio'!F55+'Posebni dio'!F65+'Posebni dio'!F79+'Posebni dio'!F112+'Posebni dio'!F119+'Posebni dio'!F127+'Posebni dio'!F133+'Posebni dio'!F142+'Posebni dio'!F150+'Posebni dio'!F190+'Posebni dio'!F237+'Posebni dio'!F252+'Posebni dio'!F259+'Posebni dio'!F290+'Posebni dio'!F376+'Posebni dio'!F408+'Posebni dio'!F464</f>
        <v>415622</v>
      </c>
      <c r="G38" s="166">
        <f>'Posebni dio'!G16+'Posebni dio'!G39+'Posebni dio'!G55+'Posebni dio'!G65+'Posebni dio'!G79+'Posebni dio'!G112+'Posebni dio'!G119+'Posebni dio'!G127+'Posebni dio'!G133+'Posebni dio'!G142+'Posebni dio'!G150+'Posebni dio'!G190+'Posebni dio'!G237+'Posebni dio'!G252+'Posebni dio'!G259+'Posebni dio'!G290+'Posebni dio'!G376+'Posebni dio'!G408+'Posebni dio'!G464</f>
        <v>345302</v>
      </c>
      <c r="H38" s="166">
        <f>'Posebni dio'!H16+'Posebni dio'!H39+'Posebni dio'!H55+'Posebni dio'!H65+'Posebni dio'!H79+'Posebni dio'!H112+'Posebni dio'!H119+'Posebni dio'!H127+'Posebni dio'!H133+'Posebni dio'!H142+'Posebni dio'!H150+'Posebni dio'!H190+'Posebni dio'!H237+'Posebni dio'!H252+'Posebni dio'!H259+'Posebni dio'!H290+'Posebni dio'!H376+'Posebni dio'!H408+'Posebni dio'!H464</f>
        <v>347755</v>
      </c>
      <c r="I38" s="19">
        <f t="shared" si="25"/>
        <v>115.64265709535155</v>
      </c>
      <c r="J38" s="19">
        <f t="shared" si="26"/>
        <v>152.9500951287458</v>
      </c>
      <c r="K38" s="19">
        <f t="shared" si="27"/>
        <v>83.080780131946824</v>
      </c>
      <c r="L38" s="19">
        <f t="shared" si="28"/>
        <v>100.71039264180341</v>
      </c>
    </row>
    <row r="39" spans="1:12" ht="14.1" customHeight="1">
      <c r="A39" s="5">
        <v>329</v>
      </c>
      <c r="B39" s="364" t="s">
        <v>150</v>
      </c>
      <c r="C39" s="364"/>
      <c r="D39" s="97">
        <v>29268.99</v>
      </c>
      <c r="E39" s="166">
        <f>'Posebni dio'!E17+'Posebni dio'!E40+'Posebni dio'!E56</f>
        <v>20650</v>
      </c>
      <c r="F39" s="166">
        <f>'Posebni dio'!F17+'Posebni dio'!F40+'Posebni dio'!F56</f>
        <v>21375</v>
      </c>
      <c r="G39" s="166">
        <f>'Posebni dio'!G17+'Posebni dio'!G40+'Posebni dio'!G56</f>
        <v>21552</v>
      </c>
      <c r="H39" s="166">
        <f>'Posebni dio'!H17+'Posebni dio'!H40+'Posebni dio'!H56</f>
        <v>21703</v>
      </c>
      <c r="I39" s="19">
        <f t="shared" si="25"/>
        <v>70.552485753693588</v>
      </c>
      <c r="J39" s="19">
        <f t="shared" si="26"/>
        <v>103.51089588377724</v>
      </c>
      <c r="K39" s="19">
        <f t="shared" si="27"/>
        <v>100.8280701754386</v>
      </c>
      <c r="L39" s="19">
        <f t="shared" si="28"/>
        <v>100.7006310319228</v>
      </c>
    </row>
    <row r="40" spans="1:12" ht="14.1" customHeight="1">
      <c r="A40" s="18">
        <v>34</v>
      </c>
      <c r="B40" s="365" t="s">
        <v>163</v>
      </c>
      <c r="C40" s="365"/>
      <c r="D40" s="207">
        <v>3269.83</v>
      </c>
      <c r="E40" s="164">
        <f t="shared" ref="E40:H40" si="31">SUM(E41)</f>
        <v>1600</v>
      </c>
      <c r="F40" s="164">
        <f t="shared" si="31"/>
        <v>5250</v>
      </c>
      <c r="G40" s="164">
        <f t="shared" si="31"/>
        <v>5300</v>
      </c>
      <c r="H40" s="164">
        <f t="shared" si="31"/>
        <v>5350</v>
      </c>
      <c r="I40" s="20">
        <f t="shared" si="25"/>
        <v>48.932207484792791</v>
      </c>
      <c r="J40" s="20">
        <f t="shared" si="26"/>
        <v>328.125</v>
      </c>
      <c r="K40" s="20">
        <f t="shared" si="27"/>
        <v>100.95238095238095</v>
      </c>
      <c r="L40" s="20">
        <f t="shared" si="28"/>
        <v>100.9433962264151</v>
      </c>
    </row>
    <row r="41" spans="1:12" ht="14.1" customHeight="1">
      <c r="A41" s="5">
        <v>343</v>
      </c>
      <c r="B41" s="364" t="s">
        <v>164</v>
      </c>
      <c r="C41" s="364"/>
      <c r="D41" s="97">
        <v>3269.83</v>
      </c>
      <c r="E41" s="166">
        <f>'Posebni dio'!E42</f>
        <v>1600</v>
      </c>
      <c r="F41" s="166">
        <f>'Posebni dio'!F42</f>
        <v>5250</v>
      </c>
      <c r="G41" s="166">
        <f>'Posebni dio'!G42</f>
        <v>5300</v>
      </c>
      <c r="H41" s="166">
        <f>'Posebni dio'!H42</f>
        <v>5350</v>
      </c>
      <c r="I41" s="19">
        <f t="shared" si="25"/>
        <v>48.932207484792791</v>
      </c>
      <c r="J41" s="19">
        <f t="shared" si="26"/>
        <v>328.125</v>
      </c>
      <c r="K41" s="19">
        <f t="shared" si="27"/>
        <v>100.95238095238095</v>
      </c>
      <c r="L41" s="19">
        <f t="shared" si="28"/>
        <v>100.9433962264151</v>
      </c>
    </row>
    <row r="42" spans="1:12" ht="14.1" customHeight="1">
      <c r="A42" s="23">
        <v>36</v>
      </c>
      <c r="B42" s="371" t="s">
        <v>165</v>
      </c>
      <c r="C42" s="371"/>
      <c r="D42" s="207">
        <v>39012.51</v>
      </c>
      <c r="E42" s="164">
        <f t="shared" ref="E42:F42" si="32">SUM(E43:E44)</f>
        <v>12700</v>
      </c>
      <c r="F42" s="164">
        <f t="shared" si="32"/>
        <v>26500</v>
      </c>
      <c r="G42" s="164">
        <f t="shared" ref="G42:H42" si="33">SUM(G43:G44)</f>
        <v>22450</v>
      </c>
      <c r="H42" s="164">
        <f t="shared" si="33"/>
        <v>23275</v>
      </c>
      <c r="I42" s="20">
        <f t="shared" si="25"/>
        <v>32.553660351512889</v>
      </c>
      <c r="J42" s="20">
        <f t="shared" si="26"/>
        <v>208.66141732283464</v>
      </c>
      <c r="K42" s="20">
        <f t="shared" si="27"/>
        <v>84.716981132075475</v>
      </c>
      <c r="L42" s="20">
        <f t="shared" si="28"/>
        <v>103.67483296213808</v>
      </c>
    </row>
    <row r="43" spans="1:12" ht="14.1" customHeight="1">
      <c r="A43" s="22">
        <v>363</v>
      </c>
      <c r="B43" s="366" t="s">
        <v>80</v>
      </c>
      <c r="C43" s="366"/>
      <c r="D43" s="97">
        <v>13131.56</v>
      </c>
      <c r="E43" s="166">
        <f>'Posebni dio'!E214+'Posebni dio'!E267+'Posebni dio'!E275</f>
        <v>12700</v>
      </c>
      <c r="F43" s="166">
        <f>'Posebni dio'!F214+'Posebni dio'!F267+'Posebni dio'!F275</f>
        <v>21500</v>
      </c>
      <c r="G43" s="166">
        <f>'Posebni dio'!G214+'Posebni dio'!G267+'Posebni dio'!G275</f>
        <v>22450</v>
      </c>
      <c r="H43" s="166">
        <f>'Posebni dio'!H214+'Posebni dio'!H267+'Posebni dio'!H275</f>
        <v>23275</v>
      </c>
      <c r="I43" s="19">
        <f t="shared" si="25"/>
        <v>96.71356640033629</v>
      </c>
      <c r="J43" s="19">
        <f t="shared" si="26"/>
        <v>169.29133858267718</v>
      </c>
      <c r="K43" s="19">
        <f t="shared" si="27"/>
        <v>104.41860465116279</v>
      </c>
      <c r="L43" s="19">
        <f t="shared" si="28"/>
        <v>103.67483296213808</v>
      </c>
    </row>
    <row r="44" spans="1:12" ht="14.1" customHeight="1">
      <c r="A44" s="22">
        <v>366</v>
      </c>
      <c r="B44" s="366" t="s">
        <v>172</v>
      </c>
      <c r="C44" s="367"/>
      <c r="D44" s="97">
        <v>25880.95</v>
      </c>
      <c r="E44" s="166">
        <v>0</v>
      </c>
      <c r="F44" s="166">
        <f>'Posebni dio'!F215</f>
        <v>5000</v>
      </c>
      <c r="G44" s="166">
        <f>'Posebni dio'!G215</f>
        <v>0</v>
      </c>
      <c r="H44" s="166">
        <f>'Posebni dio'!H215</f>
        <v>0</v>
      </c>
      <c r="I44" s="19">
        <f t="shared" si="25"/>
        <v>0</v>
      </c>
      <c r="J44" s="19" t="e">
        <f t="shared" si="26"/>
        <v>#DIV/0!</v>
      </c>
      <c r="K44" s="19">
        <f t="shared" si="27"/>
        <v>0</v>
      </c>
      <c r="L44" s="19" t="e">
        <f t="shared" si="28"/>
        <v>#DIV/0!</v>
      </c>
    </row>
    <row r="45" spans="1:12" ht="14.1" customHeight="1">
      <c r="A45" s="18">
        <v>37</v>
      </c>
      <c r="B45" s="365" t="s">
        <v>166</v>
      </c>
      <c r="C45" s="365"/>
      <c r="D45" s="207">
        <v>86802.77</v>
      </c>
      <c r="E45" s="164">
        <f t="shared" ref="E45:H45" si="34">E46</f>
        <v>104100</v>
      </c>
      <c r="F45" s="164">
        <f t="shared" si="34"/>
        <v>139650</v>
      </c>
      <c r="G45" s="164">
        <f t="shared" si="34"/>
        <v>141135</v>
      </c>
      <c r="H45" s="164">
        <f t="shared" si="34"/>
        <v>142200</v>
      </c>
      <c r="I45" s="20">
        <f t="shared" si="25"/>
        <v>119.92704841101269</v>
      </c>
      <c r="J45" s="20">
        <f t="shared" si="26"/>
        <v>134.14985590778099</v>
      </c>
      <c r="K45" s="20">
        <f t="shared" si="27"/>
        <v>101.06337271750805</v>
      </c>
      <c r="L45" s="20">
        <f t="shared" si="28"/>
        <v>100.75459666276969</v>
      </c>
    </row>
    <row r="46" spans="1:12" ht="14.1" customHeight="1">
      <c r="A46" s="5">
        <v>372</v>
      </c>
      <c r="B46" s="364" t="s">
        <v>85</v>
      </c>
      <c r="C46" s="364"/>
      <c r="D46" s="97">
        <v>86802.77</v>
      </c>
      <c r="E46" s="166">
        <f>'Posebni dio'!E244+'Posebni dio'!E273+'Posebni dio'!E305+'Posebni dio'!E425+'Posebni dio'!E433+'Posebni dio'!E445+'Posebni dio'!E451</f>
        <v>104100</v>
      </c>
      <c r="F46" s="166">
        <f>'Posebni dio'!F244+'Posebni dio'!F273+'Posebni dio'!F305+'Posebni dio'!F425+'Posebni dio'!F433+'Posebni dio'!F445+'Posebni dio'!F451</f>
        <v>139650</v>
      </c>
      <c r="G46" s="166">
        <f>'Posebni dio'!G244+'Posebni dio'!G273+'Posebni dio'!G305+'Posebni dio'!G425+'Posebni dio'!G433+'Posebni dio'!G445+'Posebni dio'!G451</f>
        <v>141135</v>
      </c>
      <c r="H46" s="166">
        <f>'Posebni dio'!H244+'Posebni dio'!H273+'Posebni dio'!H305+'Posebni dio'!H425+'Posebni dio'!H433+'Posebni dio'!H445+'Posebni dio'!H451</f>
        <v>142200</v>
      </c>
      <c r="I46" s="19">
        <f t="shared" si="25"/>
        <v>119.92704841101269</v>
      </c>
      <c r="J46" s="19">
        <f t="shared" si="26"/>
        <v>134.14985590778099</v>
      </c>
      <c r="K46" s="19">
        <f t="shared" si="27"/>
        <v>101.06337271750805</v>
      </c>
      <c r="L46" s="19">
        <f t="shared" si="28"/>
        <v>100.75459666276969</v>
      </c>
    </row>
    <row r="47" spans="1:12" ht="14.1" customHeight="1">
      <c r="A47" s="18">
        <v>38</v>
      </c>
      <c r="B47" s="365" t="s">
        <v>30</v>
      </c>
      <c r="C47" s="365"/>
      <c r="D47" s="207">
        <v>53189.45</v>
      </c>
      <c r="E47" s="164">
        <f t="shared" ref="E47:F47" si="35">SUM(E48:E51)</f>
        <v>84200</v>
      </c>
      <c r="F47" s="164">
        <f t="shared" si="35"/>
        <v>92380</v>
      </c>
      <c r="G47" s="164">
        <f t="shared" ref="G47:H47" si="36">SUM(G48:G51)</f>
        <v>93205</v>
      </c>
      <c r="H47" s="164">
        <f t="shared" si="36"/>
        <v>94555</v>
      </c>
      <c r="I47" s="20">
        <f t="shared" si="25"/>
        <v>158.30206930133701</v>
      </c>
      <c r="J47" s="20">
        <f t="shared" si="26"/>
        <v>109.71496437054631</v>
      </c>
      <c r="K47" s="20">
        <f t="shared" si="27"/>
        <v>100.89305044381899</v>
      </c>
      <c r="L47" s="20">
        <f t="shared" si="28"/>
        <v>101.44842014913363</v>
      </c>
    </row>
    <row r="48" spans="1:12" ht="14.1" customHeight="1">
      <c r="A48" s="5">
        <v>381</v>
      </c>
      <c r="B48" s="364" t="s">
        <v>31</v>
      </c>
      <c r="C48" s="364"/>
      <c r="D48" s="97">
        <v>53189.45</v>
      </c>
      <c r="E48" s="166">
        <f>'Posebni dio'!E24+'Posebni dio'!E322+'Posebni dio'!E328+'Posebni dio'!E334+'Posebni dio'!E348+'Posebni dio'!E356+'Posebni dio'!E373+'Posebni dio'!E410+'Posebni dio'!E416+'Posebni dio'!E427+'Posebni dio'!E439</f>
        <v>66900</v>
      </c>
      <c r="F48" s="166">
        <f>'Posebni dio'!F24+'Posebni dio'!F322+'Posebni dio'!F328+'Posebni dio'!F334+'Posebni dio'!F348+'Posebni dio'!F356+'Posebni dio'!F373+'Posebni dio'!F410+'Posebni dio'!F416+'Posebni dio'!F427+'Posebni dio'!F439</f>
        <v>81080</v>
      </c>
      <c r="G48" s="166">
        <f>'Posebni dio'!G24+'Posebni dio'!G322+'Posebni dio'!G328+'Posebni dio'!G334+'Posebni dio'!G348+'Posebni dio'!G356+'Posebni dio'!G373+'Posebni dio'!G410+'Posebni dio'!G416+'Posebni dio'!G427+'Posebni dio'!G439</f>
        <v>81855</v>
      </c>
      <c r="H48" s="166">
        <f>'Posebni dio'!H24+'Posebni dio'!H322+'Posebni dio'!H328+'Posebni dio'!H334+'Posebni dio'!H348+'Posebni dio'!H356+'Posebni dio'!H373+'Posebni dio'!H410+'Posebni dio'!H416+'Posebni dio'!H427+'Posebni dio'!H439</f>
        <v>83105</v>
      </c>
      <c r="I48" s="19">
        <f t="shared" si="25"/>
        <v>125.77682228336636</v>
      </c>
      <c r="J48" s="19">
        <f t="shared" si="26"/>
        <v>121.19581464872944</v>
      </c>
      <c r="K48" s="19">
        <f t="shared" si="27"/>
        <v>100.9558460779477</v>
      </c>
      <c r="L48" s="19">
        <f t="shared" si="28"/>
        <v>101.52709058701362</v>
      </c>
    </row>
    <row r="49" spans="1:12" ht="14.1" customHeight="1">
      <c r="A49" s="5">
        <v>382</v>
      </c>
      <c r="B49" s="364" t="s">
        <v>32</v>
      </c>
      <c r="C49" s="364"/>
      <c r="D49" s="97">
        <v>0</v>
      </c>
      <c r="E49" s="166">
        <f>'Posebni dio'!E342+'Posebni dio'!E382</f>
        <v>14100</v>
      </c>
      <c r="F49" s="166">
        <f>'Posebni dio'!F342+'Posebni dio'!F382</f>
        <v>7100</v>
      </c>
      <c r="G49" s="166">
        <f>'Posebni dio'!G342+'Posebni dio'!G382</f>
        <v>7150</v>
      </c>
      <c r="H49" s="166">
        <f>'Posebni dio'!H342+'Posebni dio'!H382</f>
        <v>7250</v>
      </c>
      <c r="I49" s="19" t="e">
        <f t="shared" si="25"/>
        <v>#DIV/0!</v>
      </c>
      <c r="J49" s="19">
        <f t="shared" si="26"/>
        <v>50.354609929078009</v>
      </c>
      <c r="K49" s="19">
        <f t="shared" si="27"/>
        <v>100.70422535211267</v>
      </c>
      <c r="L49" s="19">
        <f t="shared" si="28"/>
        <v>101.3986013986014</v>
      </c>
    </row>
    <row r="50" spans="1:12" ht="14.1" customHeight="1">
      <c r="A50" s="5">
        <v>385</v>
      </c>
      <c r="B50" s="364" t="s">
        <v>33</v>
      </c>
      <c r="C50" s="364"/>
      <c r="D50" s="97">
        <v>0</v>
      </c>
      <c r="E50" s="166">
        <f>'Posebni dio'!E48</f>
        <v>3200</v>
      </c>
      <c r="F50" s="166">
        <f>'Posebni dio'!F48</f>
        <v>3200</v>
      </c>
      <c r="G50" s="166">
        <f>'Posebni dio'!G48</f>
        <v>3200</v>
      </c>
      <c r="H50" s="166">
        <f>'Posebni dio'!H48</f>
        <v>3200</v>
      </c>
      <c r="I50" s="19" t="e">
        <f t="shared" si="25"/>
        <v>#DIV/0!</v>
      </c>
      <c r="J50" s="19">
        <f t="shared" si="26"/>
        <v>100</v>
      </c>
      <c r="K50" s="19">
        <f t="shared" si="27"/>
        <v>100</v>
      </c>
      <c r="L50" s="19">
        <f t="shared" si="28"/>
        <v>100</v>
      </c>
    </row>
    <row r="51" spans="1:12" ht="14.1" customHeight="1">
      <c r="A51" s="5">
        <v>386</v>
      </c>
      <c r="B51" s="364" t="s">
        <v>34</v>
      </c>
      <c r="C51" s="364"/>
      <c r="D51" s="97">
        <v>0</v>
      </c>
      <c r="E51" s="166">
        <f>'Posebni dio'!E217</f>
        <v>0</v>
      </c>
      <c r="F51" s="166">
        <f>'Posebni dio'!F217</f>
        <v>1000</v>
      </c>
      <c r="G51" s="166">
        <f>'Posebni dio'!G217</f>
        <v>1000</v>
      </c>
      <c r="H51" s="166">
        <f>'Posebni dio'!H217</f>
        <v>1000</v>
      </c>
      <c r="I51" s="19" t="e">
        <f t="shared" si="25"/>
        <v>#DIV/0!</v>
      </c>
      <c r="J51" s="19" t="e">
        <f t="shared" si="26"/>
        <v>#DIV/0!</v>
      </c>
      <c r="K51" s="19">
        <f t="shared" si="27"/>
        <v>100</v>
      </c>
      <c r="L51" s="19">
        <f t="shared" si="28"/>
        <v>100</v>
      </c>
    </row>
    <row r="52" spans="1:12" ht="14.1" customHeight="1">
      <c r="A52" s="369" t="s">
        <v>35</v>
      </c>
      <c r="B52" s="369"/>
      <c r="C52" s="369"/>
      <c r="D52" s="369"/>
      <c r="E52" s="369"/>
      <c r="F52" s="369"/>
      <c r="G52" s="369"/>
      <c r="H52" s="369"/>
      <c r="I52" s="369"/>
      <c r="J52" s="369"/>
      <c r="K52" s="25"/>
      <c r="L52" s="25"/>
    </row>
    <row r="53" spans="1:12" ht="14.1" customHeight="1">
      <c r="A53" s="21">
        <v>4</v>
      </c>
      <c r="B53" s="370" t="s">
        <v>36</v>
      </c>
      <c r="C53" s="370"/>
      <c r="D53" s="208">
        <v>463157.42</v>
      </c>
      <c r="E53" s="168">
        <f>SUM(E56,E61)</f>
        <v>1397910</v>
      </c>
      <c r="F53" s="167">
        <f>F54+F56+F61</f>
        <v>1181941</v>
      </c>
      <c r="G53" s="168">
        <f>SUM(G56,G61)</f>
        <v>712976.94</v>
      </c>
      <c r="H53" s="168">
        <f>SUM(H56,H61)</f>
        <v>599036.93999999994</v>
      </c>
      <c r="I53" s="77">
        <f t="shared" ref="I53:I62" si="37">E53/D53*100</f>
        <v>301.82178664005858</v>
      </c>
      <c r="J53" s="77">
        <f t="shared" ref="J53:J62" si="38">F53/E53*100</f>
        <v>84.550579078767583</v>
      </c>
      <c r="K53" s="77">
        <f t="shared" ref="K53:K62" si="39">G53/F53*100</f>
        <v>60.322549095090196</v>
      </c>
      <c r="L53" s="77">
        <f t="shared" ref="L53:L62" si="40">H53/G53*100</f>
        <v>84.019118486496907</v>
      </c>
    </row>
    <row r="54" spans="1:12" ht="14.1" customHeight="1">
      <c r="A54" s="323">
        <v>41</v>
      </c>
      <c r="B54" s="375" t="s">
        <v>305</v>
      </c>
      <c r="C54" s="376"/>
      <c r="D54" s="324">
        <v>11646.25</v>
      </c>
      <c r="E54" s="326">
        <v>0</v>
      </c>
      <c r="F54" s="325">
        <v>0</v>
      </c>
      <c r="G54" s="326">
        <v>0</v>
      </c>
      <c r="H54" s="326">
        <v>0</v>
      </c>
      <c r="I54" s="327"/>
      <c r="J54" s="327"/>
      <c r="K54" s="327"/>
      <c r="L54" s="327"/>
    </row>
    <row r="55" spans="1:12" ht="14.1" customHeight="1">
      <c r="A55" s="328">
        <v>412</v>
      </c>
      <c r="B55" s="377" t="s">
        <v>305</v>
      </c>
      <c r="C55" s="378"/>
      <c r="D55" s="329">
        <v>11646.25</v>
      </c>
      <c r="E55" s="331">
        <v>0</v>
      </c>
      <c r="F55" s="330">
        <v>0</v>
      </c>
      <c r="G55" s="331">
        <v>0</v>
      </c>
      <c r="H55" s="331">
        <v>0</v>
      </c>
      <c r="I55" s="332"/>
      <c r="J55" s="332"/>
      <c r="K55" s="332"/>
      <c r="L55" s="332"/>
    </row>
    <row r="56" spans="1:12" ht="14.1" customHeight="1">
      <c r="A56" s="18">
        <v>42</v>
      </c>
      <c r="B56" s="365" t="s">
        <v>37</v>
      </c>
      <c r="C56" s="365"/>
      <c r="D56" s="207">
        <v>257538.08</v>
      </c>
      <c r="E56" s="164">
        <f>SUM(E57:E60)</f>
        <v>1139798</v>
      </c>
      <c r="F56" s="164">
        <f>SUM(F57:F60)</f>
        <v>489566</v>
      </c>
      <c r="G56" s="164">
        <f t="shared" ref="G56:H56" si="41">SUM(G57:G60)</f>
        <v>484591.94</v>
      </c>
      <c r="H56" s="164">
        <f t="shared" si="41"/>
        <v>459641.94</v>
      </c>
      <c r="I56" s="20">
        <f t="shared" si="37"/>
        <v>442.5745505286053</v>
      </c>
      <c r="J56" s="20">
        <f t="shared" si="38"/>
        <v>42.951996757320153</v>
      </c>
      <c r="K56" s="20">
        <f t="shared" si="39"/>
        <v>98.98398581600847</v>
      </c>
      <c r="L56" s="20">
        <f t="shared" si="40"/>
        <v>94.851338220771893</v>
      </c>
    </row>
    <row r="57" spans="1:12" ht="14.1" customHeight="1">
      <c r="A57" s="5">
        <v>421</v>
      </c>
      <c r="B57" s="364" t="s">
        <v>38</v>
      </c>
      <c r="C57" s="364"/>
      <c r="D57" s="97">
        <v>190967.6</v>
      </c>
      <c r="E57" s="166">
        <f>'Posebni dio'!E160+'Posebni dio'!E169+'Posebni dio'!E179+'Posebni dio'!E193+'Posebni dio'!E202+'Posebni dio'!E226+'Posebni dio'!E312+'Posebni dio'!E282+'Posebni dio'!E388+'Posebni dio'!E395</f>
        <v>1091398</v>
      </c>
      <c r="F57" s="166">
        <f>'Posebni dio'!F160+'Posebni dio'!F169+'Posebni dio'!F179+'Posebni dio'!F193+'Posebni dio'!F202+'Posebni dio'!F226+'Posebni dio'!F312+'Posebni dio'!F282+'Posebni dio'!F388+'Posebni dio'!F395</f>
        <v>325716</v>
      </c>
      <c r="G57" s="166">
        <f>'Posebni dio'!G160+'Posebni dio'!G169+'Posebni dio'!G179+'Posebni dio'!G193+'Posebni dio'!G202+'Posebni dio'!G226+'Posebni dio'!G312+'Posebni dio'!G282+'Posebni dio'!G388+'Posebni dio'!G395</f>
        <v>412650</v>
      </c>
      <c r="H57" s="166">
        <f>'Posebni dio'!H160+'Posebni dio'!H169+'Posebni dio'!H179+'Posebni dio'!H193+'Posebni dio'!H202+'Posebni dio'!H226+'Posebni dio'!H312+'Posebni dio'!H282+'Posebni dio'!H388+'Posebni dio'!H395</f>
        <v>387700</v>
      </c>
      <c r="I57" s="19">
        <f t="shared" si="37"/>
        <v>571.50951260842146</v>
      </c>
      <c r="J57" s="19">
        <f t="shared" si="38"/>
        <v>29.843924947635969</v>
      </c>
      <c r="K57" s="19">
        <f t="shared" si="39"/>
        <v>126.69012268356484</v>
      </c>
      <c r="L57" s="19">
        <f t="shared" si="40"/>
        <v>93.953713801042056</v>
      </c>
    </row>
    <row r="58" spans="1:12" ht="14.1" customHeight="1">
      <c r="A58" s="5">
        <v>422</v>
      </c>
      <c r="B58" s="364" t="s">
        <v>39</v>
      </c>
      <c r="C58" s="364"/>
      <c r="D58" s="97">
        <v>50089.95</v>
      </c>
      <c r="E58" s="166">
        <f>'Posebni dio'!E82+'Posebni dio'!E89+'Posebni dio'!E100+'Posebni dio'!E136+'Posebni dio'!E162+'Posebni dio'!E170+'Posebni dio'!E180+'Posebni dio'!E211+'Posebni dio'!E283</f>
        <v>22800</v>
      </c>
      <c r="F58" s="166">
        <f>'Posebni dio'!F82+'Posebni dio'!F89+'Posebni dio'!F100+'Posebni dio'!F136+'Posebni dio'!F162+'Posebni dio'!F170+'Posebni dio'!F180+'Posebni dio'!F211+'Posebni dio'!F283</f>
        <v>34625</v>
      </c>
      <c r="G58" s="166">
        <f>'Posebni dio'!G82+'Posebni dio'!G89+'Posebni dio'!G100+'Posebni dio'!G136+'Posebni dio'!G162+'Posebni dio'!G170+'Posebni dio'!G180+'Posebni dio'!G211+'Posebni dio'!G283</f>
        <v>36125</v>
      </c>
      <c r="H58" s="166">
        <f>'Posebni dio'!H82+'Posebni dio'!H89+'Posebni dio'!H100+'Posebni dio'!H136+'Posebni dio'!H162+'Posebni dio'!H170+'Posebni dio'!H180+'Posebni dio'!H211+'Posebni dio'!H283</f>
        <v>36125</v>
      </c>
      <c r="I58" s="19">
        <f t="shared" si="37"/>
        <v>45.518112914866158</v>
      </c>
      <c r="J58" s="19">
        <f t="shared" si="38"/>
        <v>151.86403508771932</v>
      </c>
      <c r="K58" s="19">
        <f t="shared" si="39"/>
        <v>104.33212996389891</v>
      </c>
      <c r="L58" s="19">
        <f t="shared" si="40"/>
        <v>100</v>
      </c>
    </row>
    <row r="59" spans="1:12" ht="14.1" customHeight="1">
      <c r="A59" s="5">
        <v>423</v>
      </c>
      <c r="B59" s="364" t="s">
        <v>173</v>
      </c>
      <c r="C59" s="368"/>
      <c r="D59" s="97">
        <v>0</v>
      </c>
      <c r="E59" s="166">
        <f>'Posebni dio'!E90+'Posebni dio'!E83</f>
        <v>0</v>
      </c>
      <c r="F59" s="165">
        <f>'Posebni dio'!F90+'Posebni dio'!F83</f>
        <v>0</v>
      </c>
      <c r="G59" s="166">
        <f>'Posebni dio'!G90+'Posebni dio'!G83</f>
        <v>0</v>
      </c>
      <c r="H59" s="166">
        <f>'Posebni dio'!H90+'Posebni dio'!H83</f>
        <v>0</v>
      </c>
      <c r="I59" s="19" t="e">
        <f t="shared" si="37"/>
        <v>#DIV/0!</v>
      </c>
      <c r="J59" s="19" t="e">
        <f t="shared" si="38"/>
        <v>#DIV/0!</v>
      </c>
      <c r="K59" s="19" t="e">
        <f t="shared" si="39"/>
        <v>#DIV/0!</v>
      </c>
      <c r="L59" s="19" t="e">
        <f t="shared" si="40"/>
        <v>#DIV/0!</v>
      </c>
    </row>
    <row r="60" spans="1:12" ht="14.1" customHeight="1">
      <c r="A60" s="5">
        <v>426</v>
      </c>
      <c r="B60" s="364" t="s">
        <v>40</v>
      </c>
      <c r="C60" s="364"/>
      <c r="D60" s="97">
        <v>16480.53</v>
      </c>
      <c r="E60" s="166">
        <f>'Posebni dio'!E91+'Posebni dio'!E101+'Posebni dio'!E161+'Posebni dio'!E194+'Posebni dio'!E227+'Posebni dio'!E401+'Posebni dio'!E472</f>
        <v>25600</v>
      </c>
      <c r="F60" s="166">
        <f>'Posebni dio'!F91+'Posebni dio'!F101+'Posebni dio'!F161+'Posebni dio'!F194+'Posebni dio'!F227+'Posebni dio'!F297+'Posebni dio'!F401+'Posebni dio'!F472+'Posebni dio'!F203</f>
        <v>129225</v>
      </c>
      <c r="G60" s="166">
        <f>'Posebni dio'!G91+'Posebni dio'!G101+'Posebni dio'!G161+'Posebni dio'!G194+'Posebni dio'!G227+'Posebni dio'!G297+'Posebni dio'!G401+'Posebni dio'!G472+'Posebni dio'!G203</f>
        <v>35816.94</v>
      </c>
      <c r="H60" s="166">
        <f>'Posebni dio'!H91+'Posebni dio'!H101+'Posebni dio'!H161+'Posebni dio'!H194+'Posebni dio'!H227+'Posebni dio'!H297+'Posebni dio'!H401+'Posebni dio'!H472+'Posebni dio'!H203</f>
        <v>35816.94</v>
      </c>
      <c r="I60" s="19">
        <f t="shared" si="37"/>
        <v>155.33481022758372</v>
      </c>
      <c r="J60" s="19">
        <f t="shared" si="38"/>
        <v>504.78515625</v>
      </c>
      <c r="K60" s="19">
        <f t="shared" si="39"/>
        <v>27.716726639582124</v>
      </c>
      <c r="L60" s="19">
        <f t="shared" si="40"/>
        <v>100</v>
      </c>
    </row>
    <row r="61" spans="1:12" ht="14.1" customHeight="1">
      <c r="A61" s="18">
        <v>45</v>
      </c>
      <c r="B61" s="365" t="s">
        <v>41</v>
      </c>
      <c r="C61" s="365"/>
      <c r="D61" s="164">
        <f t="shared" ref="D61:H61" si="42">SUM(D62)</f>
        <v>193973.09</v>
      </c>
      <c r="E61" s="164">
        <f t="shared" si="42"/>
        <v>258112</v>
      </c>
      <c r="F61" s="164">
        <f t="shared" si="42"/>
        <v>692375</v>
      </c>
      <c r="G61" s="164">
        <f t="shared" si="42"/>
        <v>228385</v>
      </c>
      <c r="H61" s="164">
        <f t="shared" si="42"/>
        <v>139395</v>
      </c>
      <c r="I61" s="20">
        <f t="shared" si="37"/>
        <v>133.06588042702211</v>
      </c>
      <c r="J61" s="20">
        <f t="shared" si="38"/>
        <v>268.24595524423506</v>
      </c>
      <c r="K61" s="20">
        <f t="shared" si="39"/>
        <v>32.985737497743273</v>
      </c>
      <c r="L61" s="20">
        <f t="shared" si="40"/>
        <v>61.035094248746638</v>
      </c>
    </row>
    <row r="62" spans="1:12" ht="14.1" customHeight="1">
      <c r="A62" s="5">
        <v>451</v>
      </c>
      <c r="B62" s="364" t="s">
        <v>42</v>
      </c>
      <c r="C62" s="364"/>
      <c r="D62" s="97">
        <v>193973.09</v>
      </c>
      <c r="E62" s="166">
        <f>'Posebni dio'!E59+'Posebni dio'!E98+'Posebni dio'!E172+'Posebni dio'!E229+'Posebni dio'!E314+'Posebni dio'!E365</f>
        <v>258112</v>
      </c>
      <c r="F62" s="166">
        <f>'Posebni dio'!F59+'Posebni dio'!F98+'Posebni dio'!F172+'Posebni dio'!F229+'Posebni dio'!F314+'Posebni dio'!F365+'Posebni dio'!F182</f>
        <v>692375</v>
      </c>
      <c r="G62" s="166">
        <f>'Posebni dio'!G59+'Posebni dio'!G98+'Posebni dio'!G172+'Posebni dio'!G229+'Posebni dio'!G314+'Posebni dio'!G365+'Posebni dio'!G182</f>
        <v>228385</v>
      </c>
      <c r="H62" s="166">
        <f>'Posebni dio'!H59+'Posebni dio'!H98+'Posebni dio'!H172+'Posebni dio'!H229+'Posebni dio'!H314+'Posebni dio'!H365+'Posebni dio'!H182</f>
        <v>139395</v>
      </c>
      <c r="I62" s="19">
        <f t="shared" si="37"/>
        <v>133.06588042702211</v>
      </c>
      <c r="J62" s="19">
        <f t="shared" si="38"/>
        <v>268.24595524423506</v>
      </c>
      <c r="K62" s="19">
        <f t="shared" si="39"/>
        <v>32.985737497743273</v>
      </c>
      <c r="L62" s="19">
        <f t="shared" si="40"/>
        <v>61.035094248746638</v>
      </c>
    </row>
  </sheetData>
  <mergeCells count="60">
    <mergeCell ref="B54:C54"/>
    <mergeCell ref="B55:C55"/>
    <mergeCell ref="B13:C13"/>
    <mergeCell ref="A2:J2"/>
    <mergeCell ref="A4:C4"/>
    <mergeCell ref="B5:C5"/>
    <mergeCell ref="A6:J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J24"/>
    <mergeCell ref="B37:C37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36:C36"/>
    <mergeCell ref="B29:L29"/>
    <mergeCell ref="B50:C50"/>
    <mergeCell ref="B38:C38"/>
    <mergeCell ref="B39:C39"/>
    <mergeCell ref="B40:C40"/>
    <mergeCell ref="B41:C41"/>
    <mergeCell ref="B42:C42"/>
    <mergeCell ref="B43:C43"/>
    <mergeCell ref="B60:C60"/>
    <mergeCell ref="B61:C61"/>
    <mergeCell ref="B62:C62"/>
    <mergeCell ref="B44:C44"/>
    <mergeCell ref="B59:C59"/>
    <mergeCell ref="B51:C51"/>
    <mergeCell ref="A52:J52"/>
    <mergeCell ref="B53:C53"/>
    <mergeCell ref="B56:C56"/>
    <mergeCell ref="B57:C57"/>
    <mergeCell ref="B58:C58"/>
    <mergeCell ref="B45:C45"/>
    <mergeCell ref="B46:C46"/>
    <mergeCell ref="B47:C47"/>
    <mergeCell ref="B48:C48"/>
    <mergeCell ref="B49:C49"/>
  </mergeCells>
  <pageMargins left="0.70866141732283472" right="0.70866141732283472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6"/>
  <sheetViews>
    <sheetView tabSelected="1" workbookViewId="0">
      <selection activeCell="P404" sqref="P404"/>
    </sheetView>
  </sheetViews>
  <sheetFormatPr defaultRowHeight="12" customHeight="1"/>
  <cols>
    <col min="1" max="1" width="8.5" style="68" customWidth="1"/>
    <col min="2" max="2" width="3.375" style="68" customWidth="1"/>
    <col min="3" max="3" width="37.25" style="68" customWidth="1"/>
    <col min="4" max="4" width="9.625" style="71" customWidth="1"/>
    <col min="5" max="5" width="9.875" style="71" customWidth="1"/>
    <col min="6" max="6" width="11.5" style="217" customWidth="1"/>
    <col min="7" max="7" width="10.5" style="140" customWidth="1"/>
    <col min="8" max="8" width="9.25" style="140" customWidth="1"/>
    <col min="9" max="9" width="4.75" style="204" customWidth="1"/>
    <col min="10" max="10" width="5.375" style="204" customWidth="1"/>
    <col min="11" max="11" width="5.75" style="204" customWidth="1"/>
    <col min="12" max="12" width="4.75" style="204" customWidth="1"/>
    <col min="13" max="1026" width="8.125" customWidth="1"/>
  </cols>
  <sheetData>
    <row r="1" spans="1:16" ht="12" customHeight="1">
      <c r="A1" s="26"/>
      <c r="B1" s="27" t="s">
        <v>43</v>
      </c>
      <c r="C1" s="28"/>
      <c r="F1" s="216"/>
      <c r="G1" s="69"/>
      <c r="H1" s="69"/>
      <c r="I1" s="171"/>
      <c r="J1" s="171"/>
      <c r="K1" s="171"/>
      <c r="L1" s="171"/>
    </row>
    <row r="2" spans="1:16" ht="12" customHeight="1">
      <c r="A2" s="26"/>
      <c r="B2" s="29" t="s">
        <v>307</v>
      </c>
      <c r="C2" s="30"/>
      <c r="G2" s="103"/>
      <c r="H2" s="69"/>
      <c r="I2" s="171"/>
      <c r="J2" s="171"/>
      <c r="K2" s="171"/>
      <c r="L2" s="171"/>
    </row>
    <row r="3" spans="1:16" ht="12" customHeight="1">
      <c r="A3" s="26"/>
      <c r="B3" s="439" t="s">
        <v>44</v>
      </c>
      <c r="C3" s="439"/>
      <c r="F3" s="216"/>
      <c r="G3" s="69"/>
      <c r="H3" s="69"/>
      <c r="I3" s="171"/>
      <c r="J3" s="171"/>
      <c r="K3" s="171"/>
      <c r="L3" s="171"/>
    </row>
    <row r="4" spans="1:16" ht="12.75" customHeight="1">
      <c r="A4" s="354" t="s">
        <v>45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</row>
    <row r="5" spans="1:16" ht="41.25" customHeight="1">
      <c r="A5" s="31"/>
      <c r="B5" s="32" t="s">
        <v>46</v>
      </c>
      <c r="C5" s="33" t="s">
        <v>47</v>
      </c>
      <c r="D5" s="255" t="s">
        <v>294</v>
      </c>
      <c r="E5" s="255" t="s">
        <v>295</v>
      </c>
      <c r="F5" s="218" t="s">
        <v>296</v>
      </c>
      <c r="G5" s="104" t="s">
        <v>279</v>
      </c>
      <c r="H5" s="105" t="s">
        <v>297</v>
      </c>
      <c r="I5" s="172" t="s">
        <v>263</v>
      </c>
      <c r="J5" s="172" t="s">
        <v>262</v>
      </c>
      <c r="K5" s="172" t="s">
        <v>264</v>
      </c>
      <c r="L5" s="172" t="s">
        <v>265</v>
      </c>
    </row>
    <row r="6" spans="1:16" ht="12" customHeight="1">
      <c r="A6" s="34"/>
      <c r="B6" s="34"/>
      <c r="C6" s="34"/>
      <c r="D6" s="256" t="s">
        <v>136</v>
      </c>
      <c r="E6" s="256" t="s">
        <v>137</v>
      </c>
      <c r="F6" s="219" t="s">
        <v>138</v>
      </c>
      <c r="G6" s="106" t="s">
        <v>48</v>
      </c>
      <c r="H6" s="107" t="s">
        <v>49</v>
      </c>
      <c r="I6" s="173" t="s">
        <v>139</v>
      </c>
      <c r="J6" s="173" t="s">
        <v>140</v>
      </c>
      <c r="K6" s="173">
        <v>8</v>
      </c>
      <c r="L6" s="173">
        <v>9</v>
      </c>
    </row>
    <row r="7" spans="1:16" ht="12" customHeight="1">
      <c r="A7" s="440" t="s">
        <v>50</v>
      </c>
      <c r="B7" s="440"/>
      <c r="C7" s="440"/>
      <c r="D7" s="257">
        <v>1142357.8999999999</v>
      </c>
      <c r="E7" s="108">
        <f>SUM(E8+E25)</f>
        <v>2163437</v>
      </c>
      <c r="F7" s="220">
        <f>SUM(F8+F25)</f>
        <v>2227080</v>
      </c>
      <c r="G7" s="108">
        <f>SUM(G8+G25)</f>
        <v>1689085.19</v>
      </c>
      <c r="H7" s="108">
        <f>SUM(H8+H25)</f>
        <v>1585356.46</v>
      </c>
      <c r="I7" s="174">
        <f>E7/D7*100</f>
        <v>189.38346730039686</v>
      </c>
      <c r="J7" s="174">
        <f t="shared" ref="J7:L22" si="0">F7/E7*100</f>
        <v>102.94175425491939</v>
      </c>
      <c r="K7" s="174">
        <f t="shared" si="0"/>
        <v>75.843040663110443</v>
      </c>
      <c r="L7" s="174">
        <f t="shared" si="0"/>
        <v>93.858881090538716</v>
      </c>
    </row>
    <row r="8" spans="1:16" ht="12" customHeight="1">
      <c r="A8" s="441" t="s">
        <v>51</v>
      </c>
      <c r="B8" s="441"/>
      <c r="C8" s="441"/>
      <c r="D8" s="258">
        <f t="shared" ref="D8" si="1">D9</f>
        <v>7756.72</v>
      </c>
      <c r="E8" s="109">
        <f>E9</f>
        <v>10600</v>
      </c>
      <c r="F8" s="221">
        <f>F9</f>
        <v>10560</v>
      </c>
      <c r="G8" s="109">
        <f>G9</f>
        <v>10560</v>
      </c>
      <c r="H8" s="109">
        <f>H9</f>
        <v>10560</v>
      </c>
      <c r="I8" s="175">
        <f t="shared" ref="I8:I70" si="2">E8/D8*100</f>
        <v>136.65569983188769</v>
      </c>
      <c r="J8" s="175">
        <f t="shared" si="0"/>
        <v>99.622641509433961</v>
      </c>
      <c r="K8" s="175">
        <f t="shared" si="0"/>
        <v>100</v>
      </c>
      <c r="L8" s="175">
        <f t="shared" si="0"/>
        <v>100</v>
      </c>
    </row>
    <row r="9" spans="1:16" ht="12" customHeight="1">
      <c r="A9" s="429" t="s">
        <v>52</v>
      </c>
      <c r="B9" s="429"/>
      <c r="C9" s="429"/>
      <c r="D9" s="260">
        <f t="shared" ref="D9" si="3">SUM(D10,D18)</f>
        <v>7756.72</v>
      </c>
      <c r="E9" s="110">
        <f>SUM(E10,E18)</f>
        <v>10600</v>
      </c>
      <c r="F9" s="222">
        <f>SUM(F10,F18)</f>
        <v>10560</v>
      </c>
      <c r="G9" s="110">
        <f>SUM(G10,G18)</f>
        <v>10560</v>
      </c>
      <c r="H9" s="110">
        <f>SUM(H10,H18)</f>
        <v>10560</v>
      </c>
      <c r="I9" s="176">
        <f t="shared" si="2"/>
        <v>136.65569983188769</v>
      </c>
      <c r="J9" s="176">
        <f t="shared" si="0"/>
        <v>99.622641509433961</v>
      </c>
      <c r="K9" s="176">
        <f t="shared" si="0"/>
        <v>100</v>
      </c>
      <c r="L9" s="176">
        <f t="shared" si="0"/>
        <v>100</v>
      </c>
    </row>
    <row r="10" spans="1:16" ht="10.5" customHeight="1">
      <c r="A10" s="410" t="s">
        <v>53</v>
      </c>
      <c r="B10" s="410"/>
      <c r="C10" s="410"/>
      <c r="D10" s="262">
        <f>SUM(D11)</f>
        <v>6495.8600000000006</v>
      </c>
      <c r="E10" s="111">
        <f>SUM(E11)</f>
        <v>8800</v>
      </c>
      <c r="F10" s="223">
        <f>SUM(F11)</f>
        <v>9230</v>
      </c>
      <c r="G10" s="111">
        <f>SUM(G11)</f>
        <v>9230</v>
      </c>
      <c r="H10" s="111">
        <f>SUM(H11)</f>
        <v>9230</v>
      </c>
      <c r="I10" s="177">
        <f t="shared" si="2"/>
        <v>135.47089992703042</v>
      </c>
      <c r="J10" s="177">
        <f t="shared" si="0"/>
        <v>104.88636363636363</v>
      </c>
      <c r="K10" s="177">
        <f t="shared" si="0"/>
        <v>100</v>
      </c>
      <c r="L10" s="177">
        <f t="shared" si="0"/>
        <v>100</v>
      </c>
    </row>
    <row r="11" spans="1:16" ht="12" customHeight="1">
      <c r="A11" s="396" t="s">
        <v>54</v>
      </c>
      <c r="B11" s="396"/>
      <c r="C11" s="396"/>
      <c r="D11" s="264">
        <f t="shared" ref="D11:D14" si="4">D12</f>
        <v>6495.8600000000006</v>
      </c>
      <c r="E11" s="112">
        <f t="shared" ref="E11:H14" si="5">E12</f>
        <v>8800</v>
      </c>
      <c r="F11" s="224">
        <f t="shared" si="5"/>
        <v>9230</v>
      </c>
      <c r="G11" s="112">
        <f t="shared" si="5"/>
        <v>9230</v>
      </c>
      <c r="H11" s="112">
        <f t="shared" si="5"/>
        <v>9230</v>
      </c>
      <c r="I11" s="178">
        <f t="shared" si="2"/>
        <v>135.47089992703042</v>
      </c>
      <c r="J11" s="178">
        <f t="shared" si="0"/>
        <v>104.88636363636363</v>
      </c>
      <c r="K11" s="178">
        <f t="shared" si="0"/>
        <v>100</v>
      </c>
      <c r="L11" s="178">
        <f t="shared" si="0"/>
        <v>100</v>
      </c>
    </row>
    <row r="12" spans="1:16" ht="12" customHeight="1">
      <c r="A12" s="403" t="s">
        <v>55</v>
      </c>
      <c r="B12" s="403"/>
      <c r="C12" s="403"/>
      <c r="D12" s="266">
        <f t="shared" si="4"/>
        <v>6495.8600000000006</v>
      </c>
      <c r="E12" s="113">
        <f t="shared" si="5"/>
        <v>8800</v>
      </c>
      <c r="F12" s="225">
        <f t="shared" si="5"/>
        <v>9230</v>
      </c>
      <c r="G12" s="113">
        <f t="shared" si="5"/>
        <v>9230</v>
      </c>
      <c r="H12" s="113">
        <f t="shared" si="5"/>
        <v>9230</v>
      </c>
      <c r="I12" s="179">
        <f t="shared" si="2"/>
        <v>135.47089992703042</v>
      </c>
      <c r="J12" s="179">
        <f t="shared" si="0"/>
        <v>104.88636363636363</v>
      </c>
      <c r="K12" s="179">
        <f t="shared" si="0"/>
        <v>100</v>
      </c>
      <c r="L12" s="179">
        <f t="shared" si="0"/>
        <v>100</v>
      </c>
    </row>
    <row r="13" spans="1:16" ht="12" customHeight="1">
      <c r="A13" s="413" t="s">
        <v>56</v>
      </c>
      <c r="B13" s="413"/>
      <c r="C13" s="413"/>
      <c r="D13" s="267">
        <f t="shared" si="4"/>
        <v>6495.8600000000006</v>
      </c>
      <c r="E13" s="114">
        <f t="shared" si="5"/>
        <v>8800</v>
      </c>
      <c r="F13" s="226">
        <f t="shared" si="5"/>
        <v>9230</v>
      </c>
      <c r="G13" s="114">
        <f t="shared" si="5"/>
        <v>9230</v>
      </c>
      <c r="H13" s="114">
        <f t="shared" si="5"/>
        <v>9230</v>
      </c>
      <c r="I13" s="180">
        <f t="shared" si="2"/>
        <v>135.47089992703042</v>
      </c>
      <c r="J13" s="180">
        <f t="shared" si="0"/>
        <v>104.88636363636363</v>
      </c>
      <c r="K13" s="180">
        <f t="shared" si="0"/>
        <v>100</v>
      </c>
      <c r="L13" s="180">
        <f t="shared" si="0"/>
        <v>100</v>
      </c>
    </row>
    <row r="14" spans="1:16" ht="12" customHeight="1">
      <c r="A14" s="26"/>
      <c r="B14" s="35">
        <v>3</v>
      </c>
      <c r="C14" s="36" t="s">
        <v>57</v>
      </c>
      <c r="D14" s="260">
        <f t="shared" si="4"/>
        <v>6495.8600000000006</v>
      </c>
      <c r="E14" s="110">
        <f t="shared" si="5"/>
        <v>8800</v>
      </c>
      <c r="F14" s="222">
        <f t="shared" si="5"/>
        <v>9230</v>
      </c>
      <c r="G14" s="110">
        <f t="shared" si="5"/>
        <v>9230</v>
      </c>
      <c r="H14" s="110">
        <f t="shared" si="5"/>
        <v>9230</v>
      </c>
      <c r="I14" s="176">
        <f t="shared" si="2"/>
        <v>135.47089992703042</v>
      </c>
      <c r="J14" s="176">
        <f t="shared" si="0"/>
        <v>104.88636363636363</v>
      </c>
      <c r="K14" s="176">
        <f t="shared" si="0"/>
        <v>100</v>
      </c>
      <c r="L14" s="176">
        <f t="shared" si="0"/>
        <v>100</v>
      </c>
    </row>
    <row r="15" spans="1:16" ht="12" customHeight="1">
      <c r="A15" s="26"/>
      <c r="B15" s="35">
        <v>32</v>
      </c>
      <c r="C15" s="36" t="s">
        <v>58</v>
      </c>
      <c r="D15" s="268">
        <f t="shared" ref="D15" si="6">SUM(D16:D17)</f>
        <v>6495.8600000000006</v>
      </c>
      <c r="E15" s="115">
        <f>SUM(E16:E17)</f>
        <v>8800</v>
      </c>
      <c r="F15" s="227">
        <f>SUM(F16:F17)</f>
        <v>9230</v>
      </c>
      <c r="G15" s="115">
        <f>SUM(G16:G17)</f>
        <v>9230</v>
      </c>
      <c r="H15" s="115">
        <f>SUM(H16:H17)</f>
        <v>9230</v>
      </c>
      <c r="I15" s="176">
        <f t="shared" si="2"/>
        <v>135.47089992703042</v>
      </c>
      <c r="J15" s="176">
        <f t="shared" si="0"/>
        <v>104.88636363636363</v>
      </c>
      <c r="K15" s="176">
        <f t="shared" si="0"/>
        <v>100</v>
      </c>
      <c r="L15" s="176">
        <f t="shared" si="0"/>
        <v>100</v>
      </c>
    </row>
    <row r="16" spans="1:16" ht="12" customHeight="1">
      <c r="A16" s="26"/>
      <c r="B16" s="37">
        <v>323</v>
      </c>
      <c r="C16" s="38" t="s">
        <v>59</v>
      </c>
      <c r="D16" s="97">
        <v>5466.52</v>
      </c>
      <c r="E16" s="116">
        <v>3400</v>
      </c>
      <c r="F16" s="228">
        <v>3580</v>
      </c>
      <c r="G16" s="116">
        <f>F16</f>
        <v>3580</v>
      </c>
      <c r="H16" s="116">
        <f>G16</f>
        <v>3580</v>
      </c>
      <c r="I16" s="181">
        <f t="shared" si="2"/>
        <v>62.196790645602682</v>
      </c>
      <c r="J16" s="181">
        <f t="shared" si="0"/>
        <v>105.29411764705883</v>
      </c>
      <c r="K16" s="181">
        <f t="shared" si="0"/>
        <v>100</v>
      </c>
      <c r="L16" s="181">
        <f t="shared" si="0"/>
        <v>100</v>
      </c>
    </row>
    <row r="17" spans="1:12" ht="12" customHeight="1">
      <c r="A17" s="26"/>
      <c r="B17" s="37">
        <v>329</v>
      </c>
      <c r="C17" s="39" t="s">
        <v>150</v>
      </c>
      <c r="D17" s="97">
        <v>1029.3399999999999</v>
      </c>
      <c r="E17" s="116">
        <v>5400</v>
      </c>
      <c r="F17" s="228">
        <v>5650</v>
      </c>
      <c r="G17" s="116">
        <f>F17</f>
        <v>5650</v>
      </c>
      <c r="H17" s="116">
        <f>G17</f>
        <v>5650</v>
      </c>
      <c r="I17" s="176">
        <f t="shared" si="2"/>
        <v>524.60800124351533</v>
      </c>
      <c r="J17" s="176">
        <f t="shared" si="0"/>
        <v>104.62962962962963</v>
      </c>
      <c r="K17" s="176">
        <f t="shared" si="0"/>
        <v>100</v>
      </c>
      <c r="L17" s="176">
        <f t="shared" si="0"/>
        <v>100</v>
      </c>
    </row>
    <row r="18" spans="1:12" ht="12" customHeight="1">
      <c r="A18" s="410" t="s">
        <v>141</v>
      </c>
      <c r="B18" s="410"/>
      <c r="C18" s="410"/>
      <c r="D18" s="262">
        <f t="shared" ref="D18:D22" si="7">D19</f>
        <v>1260.8599999999999</v>
      </c>
      <c r="E18" s="111">
        <f t="shared" ref="E18:H21" si="8">E19</f>
        <v>1800</v>
      </c>
      <c r="F18" s="223">
        <f t="shared" si="8"/>
        <v>1330</v>
      </c>
      <c r="G18" s="111">
        <f t="shared" si="8"/>
        <v>1330</v>
      </c>
      <c r="H18" s="111">
        <f t="shared" si="8"/>
        <v>1330</v>
      </c>
      <c r="I18" s="177">
        <f t="shared" si="2"/>
        <v>142.75970369430391</v>
      </c>
      <c r="J18" s="177">
        <f t="shared" si="0"/>
        <v>73.888888888888886</v>
      </c>
      <c r="K18" s="177">
        <f t="shared" si="0"/>
        <v>100</v>
      </c>
      <c r="L18" s="177">
        <f t="shared" si="0"/>
        <v>100</v>
      </c>
    </row>
    <row r="19" spans="1:12" ht="12" customHeight="1">
      <c r="A19" s="396" t="s">
        <v>142</v>
      </c>
      <c r="B19" s="396"/>
      <c r="C19" s="396"/>
      <c r="D19" s="264">
        <f t="shared" si="7"/>
        <v>1260.8599999999999</v>
      </c>
      <c r="E19" s="112">
        <f t="shared" si="8"/>
        <v>1800</v>
      </c>
      <c r="F19" s="224">
        <f t="shared" si="8"/>
        <v>1330</v>
      </c>
      <c r="G19" s="112">
        <f t="shared" si="8"/>
        <v>1330</v>
      </c>
      <c r="H19" s="112">
        <f t="shared" si="8"/>
        <v>1330</v>
      </c>
      <c r="I19" s="178">
        <f t="shared" si="2"/>
        <v>142.75970369430391</v>
      </c>
      <c r="J19" s="178">
        <f t="shared" si="0"/>
        <v>73.888888888888886</v>
      </c>
      <c r="K19" s="178">
        <f t="shared" si="0"/>
        <v>100</v>
      </c>
      <c r="L19" s="178">
        <f t="shared" si="0"/>
        <v>100</v>
      </c>
    </row>
    <row r="20" spans="1:12" ht="12" customHeight="1">
      <c r="A20" s="403" t="s">
        <v>55</v>
      </c>
      <c r="B20" s="403"/>
      <c r="C20" s="403"/>
      <c r="D20" s="266">
        <f t="shared" si="7"/>
        <v>1260.8599999999999</v>
      </c>
      <c r="E20" s="113">
        <f t="shared" si="8"/>
        <v>1800</v>
      </c>
      <c r="F20" s="225">
        <f t="shared" si="8"/>
        <v>1330</v>
      </c>
      <c r="G20" s="113">
        <f t="shared" si="8"/>
        <v>1330</v>
      </c>
      <c r="H20" s="113">
        <f t="shared" si="8"/>
        <v>1330</v>
      </c>
      <c r="I20" s="179">
        <f t="shared" si="2"/>
        <v>142.75970369430391</v>
      </c>
      <c r="J20" s="179">
        <f t="shared" si="0"/>
        <v>73.888888888888886</v>
      </c>
      <c r="K20" s="179">
        <f t="shared" si="0"/>
        <v>100</v>
      </c>
      <c r="L20" s="179">
        <f t="shared" si="0"/>
        <v>100</v>
      </c>
    </row>
    <row r="21" spans="1:12" ht="12" customHeight="1">
      <c r="A21" s="413" t="s">
        <v>143</v>
      </c>
      <c r="B21" s="413"/>
      <c r="C21" s="413"/>
      <c r="D21" s="267">
        <f t="shared" si="7"/>
        <v>1260.8599999999999</v>
      </c>
      <c r="E21" s="114">
        <f t="shared" si="8"/>
        <v>1800</v>
      </c>
      <c r="F21" s="226">
        <f t="shared" si="8"/>
        <v>1330</v>
      </c>
      <c r="G21" s="114">
        <f t="shared" si="8"/>
        <v>1330</v>
      </c>
      <c r="H21" s="114">
        <f t="shared" si="8"/>
        <v>1330</v>
      </c>
      <c r="I21" s="180">
        <f t="shared" si="2"/>
        <v>142.75970369430391</v>
      </c>
      <c r="J21" s="180">
        <f t="shared" si="0"/>
        <v>73.888888888888886</v>
      </c>
      <c r="K21" s="180">
        <f t="shared" si="0"/>
        <v>100</v>
      </c>
      <c r="L21" s="180">
        <f t="shared" si="0"/>
        <v>100</v>
      </c>
    </row>
    <row r="22" spans="1:12" ht="12" customHeight="1">
      <c r="A22" s="26"/>
      <c r="B22" s="35">
        <v>3</v>
      </c>
      <c r="C22" s="36" t="s">
        <v>57</v>
      </c>
      <c r="D22" s="260">
        <f t="shared" si="7"/>
        <v>1260.8599999999999</v>
      </c>
      <c r="E22" s="110">
        <f>E23</f>
        <v>1800</v>
      </c>
      <c r="F22" s="222">
        <f>F23</f>
        <v>1330</v>
      </c>
      <c r="G22" s="110">
        <f>G23</f>
        <v>1330</v>
      </c>
      <c r="H22" s="110">
        <f>H23</f>
        <v>1330</v>
      </c>
      <c r="I22" s="176">
        <f t="shared" si="2"/>
        <v>142.75970369430391</v>
      </c>
      <c r="J22" s="176">
        <f t="shared" si="0"/>
        <v>73.888888888888886</v>
      </c>
      <c r="K22" s="176">
        <f t="shared" si="0"/>
        <v>100</v>
      </c>
      <c r="L22" s="176">
        <f t="shared" si="0"/>
        <v>100</v>
      </c>
    </row>
    <row r="23" spans="1:12" ht="12" customHeight="1">
      <c r="A23" s="26"/>
      <c r="B23" s="35">
        <v>38</v>
      </c>
      <c r="C23" s="36" t="s">
        <v>144</v>
      </c>
      <c r="D23" s="268">
        <f t="shared" ref="D23" si="9">SUM(D24:D24)</f>
        <v>1260.8599999999999</v>
      </c>
      <c r="E23" s="115">
        <f>SUM(E24:E24)</f>
        <v>1800</v>
      </c>
      <c r="F23" s="227">
        <f>SUM(F24:F24)</f>
        <v>1330</v>
      </c>
      <c r="G23" s="115">
        <f>SUM(G24:G24)</f>
        <v>1330</v>
      </c>
      <c r="H23" s="115">
        <f>SUM(H24:H24)</f>
        <v>1330</v>
      </c>
      <c r="I23" s="176">
        <f t="shared" si="2"/>
        <v>142.75970369430391</v>
      </c>
      <c r="J23" s="176">
        <f t="shared" ref="J23:J85" si="10">F23/E23*100</f>
        <v>73.888888888888886</v>
      </c>
      <c r="K23" s="176">
        <f t="shared" ref="K23:K85" si="11">G23/F23*100</f>
        <v>100</v>
      </c>
      <c r="L23" s="176">
        <f t="shared" ref="L23:L85" si="12">H23/G23*100</f>
        <v>100</v>
      </c>
    </row>
    <row r="24" spans="1:12" ht="12" customHeight="1">
      <c r="A24" s="26"/>
      <c r="B24" s="56">
        <v>381</v>
      </c>
      <c r="C24" s="101" t="s">
        <v>31</v>
      </c>
      <c r="D24" s="97">
        <v>1260.8599999999999</v>
      </c>
      <c r="E24" s="116">
        <v>1800</v>
      </c>
      <c r="F24" s="228">
        <v>1330</v>
      </c>
      <c r="G24" s="116">
        <v>1330</v>
      </c>
      <c r="H24" s="116">
        <v>1330</v>
      </c>
      <c r="I24" s="176">
        <f t="shared" si="2"/>
        <v>142.75970369430391</v>
      </c>
      <c r="J24" s="176">
        <f t="shared" si="10"/>
        <v>73.888888888888886</v>
      </c>
      <c r="K24" s="176">
        <f t="shared" si="11"/>
        <v>100</v>
      </c>
      <c r="L24" s="176">
        <f t="shared" si="12"/>
        <v>100</v>
      </c>
    </row>
    <row r="25" spans="1:12" ht="12" customHeight="1">
      <c r="A25" s="442" t="s">
        <v>145</v>
      </c>
      <c r="B25" s="443"/>
      <c r="C25" s="444"/>
      <c r="D25" s="259">
        <v>923659.16</v>
      </c>
      <c r="E25" s="109">
        <f>E26+E102+E218+E260+E315+E349+E366+E417+E465</f>
        <v>2152837</v>
      </c>
      <c r="F25" s="221">
        <v>2216520</v>
      </c>
      <c r="G25" s="109">
        <v>1678525.19</v>
      </c>
      <c r="H25" s="109">
        <v>1574796.46</v>
      </c>
      <c r="I25" s="175">
        <f t="shared" si="2"/>
        <v>233.07699346585812</v>
      </c>
      <c r="J25" s="175">
        <f t="shared" si="10"/>
        <v>102.95809668823046</v>
      </c>
      <c r="K25" s="175">
        <f t="shared" si="11"/>
        <v>75.727951473480942</v>
      </c>
      <c r="L25" s="175">
        <f t="shared" si="12"/>
        <v>93.820245855232002</v>
      </c>
    </row>
    <row r="26" spans="1:12" ht="12" customHeight="1">
      <c r="A26" s="445" t="s">
        <v>60</v>
      </c>
      <c r="B26" s="429"/>
      <c r="C26" s="446"/>
      <c r="D26" s="261">
        <f t="shared" ref="D26" si="13">SUM(D27)</f>
        <v>335643.55999999994</v>
      </c>
      <c r="E26" s="110">
        <f>SUM(E27)</f>
        <v>441460</v>
      </c>
      <c r="F26" s="222">
        <f>SUM(F27)</f>
        <v>401564</v>
      </c>
      <c r="G26" s="110">
        <f>SUM(G27)</f>
        <v>409485.19099999999</v>
      </c>
      <c r="H26" s="110">
        <f>SUM(H27)</f>
        <v>411926.45562550001</v>
      </c>
      <c r="I26" s="176">
        <f t="shared" si="2"/>
        <v>131.52643238559384</v>
      </c>
      <c r="J26" s="176">
        <f t="shared" si="10"/>
        <v>90.962714628731931</v>
      </c>
      <c r="K26" s="176">
        <f t="shared" si="11"/>
        <v>101.97258494287335</v>
      </c>
      <c r="L26" s="176">
        <f t="shared" si="12"/>
        <v>100.59617897769104</v>
      </c>
    </row>
    <row r="27" spans="1:12" ht="12" customHeight="1">
      <c r="A27" s="433" t="s">
        <v>146</v>
      </c>
      <c r="B27" s="410"/>
      <c r="C27" s="434"/>
      <c r="D27" s="263">
        <f>SUM(D28,D43,D49,D60,D66,D84,D92)</f>
        <v>335643.55999999994</v>
      </c>
      <c r="E27" s="111">
        <f>SUM(E28,E43,E49,E60,E66,E84,E92)</f>
        <v>441460</v>
      </c>
      <c r="F27" s="223">
        <f>SUM(F28,F43,F49,F60,F66,F84,F92)</f>
        <v>401564</v>
      </c>
      <c r="G27" s="111">
        <f>SUM(G28,G43,G49,G60,G66,G84,G92)</f>
        <v>409485.19099999999</v>
      </c>
      <c r="H27" s="111">
        <f>SUM(H28,H43,H49,H60,H66,H84,H92)</f>
        <v>411926.45562550001</v>
      </c>
      <c r="I27" s="177">
        <f t="shared" si="2"/>
        <v>131.52643238559384</v>
      </c>
      <c r="J27" s="177">
        <f t="shared" si="10"/>
        <v>90.962714628731931</v>
      </c>
      <c r="K27" s="177">
        <f t="shared" si="11"/>
        <v>101.97258494287335</v>
      </c>
      <c r="L27" s="177">
        <f t="shared" si="12"/>
        <v>100.59617897769104</v>
      </c>
    </row>
    <row r="28" spans="1:12" ht="12" customHeight="1">
      <c r="A28" s="435" t="s">
        <v>147</v>
      </c>
      <c r="B28" s="396"/>
      <c r="C28" s="436"/>
      <c r="D28" s="265">
        <f t="shared" ref="D28" si="14">D29</f>
        <v>164966.55999999997</v>
      </c>
      <c r="E28" s="112">
        <f>E29</f>
        <v>171100</v>
      </c>
      <c r="F28" s="224">
        <f>F29</f>
        <v>180254</v>
      </c>
      <c r="G28" s="112">
        <f>G29</f>
        <v>180686.25099999999</v>
      </c>
      <c r="H28" s="112">
        <f>H29</f>
        <v>180959.5156255</v>
      </c>
      <c r="I28" s="178">
        <f t="shared" si="2"/>
        <v>103.71798987625129</v>
      </c>
      <c r="J28" s="178">
        <f t="shared" si="10"/>
        <v>105.3500876680304</v>
      </c>
      <c r="K28" s="178">
        <f t="shared" si="11"/>
        <v>100.23980105850632</v>
      </c>
      <c r="L28" s="178">
        <f t="shared" si="12"/>
        <v>100.15123708859288</v>
      </c>
    </row>
    <row r="29" spans="1:12" ht="12" customHeight="1">
      <c r="A29" s="437" t="s">
        <v>55</v>
      </c>
      <c r="B29" s="403"/>
      <c r="C29" s="438"/>
      <c r="D29" s="269">
        <f t="shared" ref="D29" si="15">D31</f>
        <v>164966.55999999997</v>
      </c>
      <c r="E29" s="117">
        <f>E31</f>
        <v>171100</v>
      </c>
      <c r="F29" s="229">
        <f>F31</f>
        <v>180254</v>
      </c>
      <c r="G29" s="117">
        <f>G31</f>
        <v>180686.25099999999</v>
      </c>
      <c r="H29" s="117">
        <f>H31</f>
        <v>180959.5156255</v>
      </c>
      <c r="I29" s="179">
        <f t="shared" si="2"/>
        <v>103.71798987625129</v>
      </c>
      <c r="J29" s="179">
        <f t="shared" si="10"/>
        <v>105.3500876680304</v>
      </c>
      <c r="K29" s="179">
        <f t="shared" si="11"/>
        <v>100.23980105850632</v>
      </c>
      <c r="L29" s="179">
        <f t="shared" si="12"/>
        <v>100.15123708859288</v>
      </c>
    </row>
    <row r="30" spans="1:12" ht="12" customHeight="1">
      <c r="A30" s="431" t="s">
        <v>56</v>
      </c>
      <c r="B30" s="413"/>
      <c r="C30" s="432"/>
      <c r="D30" s="270">
        <f>D28</f>
        <v>164966.55999999997</v>
      </c>
      <c r="E30" s="143">
        <f>E28</f>
        <v>171100</v>
      </c>
      <c r="F30" s="230">
        <f>F28</f>
        <v>180254</v>
      </c>
      <c r="G30" s="143">
        <f>G28</f>
        <v>180686.25099999999</v>
      </c>
      <c r="H30" s="143">
        <f>H28</f>
        <v>180959.5156255</v>
      </c>
      <c r="I30" s="182">
        <f t="shared" si="2"/>
        <v>103.71798987625129</v>
      </c>
      <c r="J30" s="182">
        <f t="shared" si="10"/>
        <v>105.3500876680304</v>
      </c>
      <c r="K30" s="182">
        <f t="shared" si="11"/>
        <v>100.23980105850632</v>
      </c>
      <c r="L30" s="182">
        <f t="shared" si="12"/>
        <v>100.15123708859288</v>
      </c>
    </row>
    <row r="31" spans="1:12" ht="12" customHeight="1">
      <c r="A31" s="26"/>
      <c r="B31" s="100">
        <v>3</v>
      </c>
      <c r="C31" s="57" t="s">
        <v>57</v>
      </c>
      <c r="D31" s="271">
        <f t="shared" ref="D31" si="16">SUM(D32,D36,D41)</f>
        <v>164966.55999999997</v>
      </c>
      <c r="E31" s="118">
        <f>SUM(E32,E36,E41)</f>
        <v>171100</v>
      </c>
      <c r="F31" s="231">
        <f>SUM(F32,F36,F41)</f>
        <v>180254</v>
      </c>
      <c r="G31" s="118">
        <f>SUM(G32,G36,G41)</f>
        <v>180686.25099999999</v>
      </c>
      <c r="H31" s="118">
        <f>SUM(H32,H36,H41)</f>
        <v>180959.5156255</v>
      </c>
      <c r="I31" s="176">
        <f t="shared" si="2"/>
        <v>103.71798987625129</v>
      </c>
      <c r="J31" s="176">
        <f t="shared" si="10"/>
        <v>105.3500876680304</v>
      </c>
      <c r="K31" s="176">
        <f t="shared" si="11"/>
        <v>100.23980105850632</v>
      </c>
      <c r="L31" s="176">
        <f t="shared" si="12"/>
        <v>100.15123708859288</v>
      </c>
    </row>
    <row r="32" spans="1:12" ht="12" customHeight="1">
      <c r="A32" s="26"/>
      <c r="B32" s="35">
        <v>31</v>
      </c>
      <c r="C32" s="36" t="s">
        <v>148</v>
      </c>
      <c r="D32" s="271">
        <f t="shared" ref="D32" si="17">SUM(D33,D34,D35)</f>
        <v>57285.270000000004</v>
      </c>
      <c r="E32" s="118">
        <f>SUM(E33,E34,E35)</f>
        <v>78000</v>
      </c>
      <c r="F32" s="231">
        <f>SUM(F33,F34,F35)</f>
        <v>54502</v>
      </c>
      <c r="G32" s="118">
        <f>SUM(G33,G34,G35)</f>
        <v>54529.250999999997</v>
      </c>
      <c r="H32" s="118">
        <f>SUM(H33,H34,H35)</f>
        <v>54556.515625499989</v>
      </c>
      <c r="I32" s="176">
        <f t="shared" si="2"/>
        <v>136.16065700659175</v>
      </c>
      <c r="J32" s="176">
        <f t="shared" si="10"/>
        <v>69.874358974358969</v>
      </c>
      <c r="K32" s="176">
        <f t="shared" si="11"/>
        <v>100.05</v>
      </c>
      <c r="L32" s="176">
        <f t="shared" si="12"/>
        <v>100.05</v>
      </c>
    </row>
    <row r="33" spans="1:12" ht="12" customHeight="1">
      <c r="A33" s="26"/>
      <c r="B33" s="37">
        <v>311</v>
      </c>
      <c r="C33" s="39" t="s">
        <v>149</v>
      </c>
      <c r="D33" s="97">
        <v>45648.72</v>
      </c>
      <c r="E33" s="146">
        <v>60000</v>
      </c>
      <c r="F33" s="232">
        <v>42352</v>
      </c>
      <c r="G33" s="116">
        <f>F33*100.05%</f>
        <v>42373.175999999999</v>
      </c>
      <c r="H33" s="116">
        <f>G33*100.05%</f>
        <v>42394.362587999996</v>
      </c>
      <c r="I33" s="176">
        <f t="shared" si="2"/>
        <v>131.43851569113002</v>
      </c>
      <c r="J33" s="176">
        <f t="shared" si="10"/>
        <v>70.586666666666659</v>
      </c>
      <c r="K33" s="176">
        <f t="shared" si="11"/>
        <v>100.05</v>
      </c>
      <c r="L33" s="176">
        <f t="shared" si="12"/>
        <v>100.05</v>
      </c>
    </row>
    <row r="34" spans="1:12" ht="12" customHeight="1">
      <c r="A34" s="26"/>
      <c r="B34" s="37">
        <v>312</v>
      </c>
      <c r="C34" s="39" t="s">
        <v>65</v>
      </c>
      <c r="D34" s="97">
        <v>2564.98</v>
      </c>
      <c r="E34" s="146">
        <v>3000</v>
      </c>
      <c r="F34" s="232">
        <v>3125</v>
      </c>
      <c r="G34" s="116">
        <f t="shared" ref="G34:H35" si="18">F34*100.05%</f>
        <v>3126.5625</v>
      </c>
      <c r="H34" s="116">
        <f t="shared" si="18"/>
        <v>3128.1257812499998</v>
      </c>
      <c r="I34" s="176">
        <f t="shared" si="2"/>
        <v>116.95997629611148</v>
      </c>
      <c r="J34" s="176">
        <f t="shared" si="10"/>
        <v>104.16666666666667</v>
      </c>
      <c r="K34" s="176">
        <f t="shared" si="11"/>
        <v>100.05</v>
      </c>
      <c r="L34" s="176">
        <f t="shared" si="12"/>
        <v>100.05</v>
      </c>
    </row>
    <row r="35" spans="1:12" ht="12" customHeight="1">
      <c r="A35" s="26"/>
      <c r="B35" s="37">
        <v>313</v>
      </c>
      <c r="C35" s="39" t="s">
        <v>29</v>
      </c>
      <c r="D35" s="97">
        <v>9071.57</v>
      </c>
      <c r="E35" s="146">
        <v>15000</v>
      </c>
      <c r="F35" s="232">
        <v>9025</v>
      </c>
      <c r="G35" s="116">
        <f t="shared" si="18"/>
        <v>9029.5124999999989</v>
      </c>
      <c r="H35" s="116">
        <f t="shared" si="18"/>
        <v>9034.0272562499977</v>
      </c>
      <c r="I35" s="176">
        <f t="shared" si="2"/>
        <v>165.35175278369675</v>
      </c>
      <c r="J35" s="176">
        <f t="shared" si="10"/>
        <v>60.166666666666671</v>
      </c>
      <c r="K35" s="176">
        <f t="shared" si="11"/>
        <v>100.05</v>
      </c>
      <c r="L35" s="176">
        <f t="shared" si="12"/>
        <v>100.05</v>
      </c>
    </row>
    <row r="36" spans="1:12" ht="12" customHeight="1">
      <c r="A36" s="26"/>
      <c r="B36" s="35">
        <v>32</v>
      </c>
      <c r="C36" s="36" t="s">
        <v>58</v>
      </c>
      <c r="D36" s="271">
        <f t="shared" ref="D36" si="19">SUM(D37,D38,D39,D40)</f>
        <v>104411.45999999999</v>
      </c>
      <c r="E36" s="118">
        <f>SUM(E37:E40)</f>
        <v>91500</v>
      </c>
      <c r="F36" s="231">
        <f>SUM(F37:F40)</f>
        <v>120502</v>
      </c>
      <c r="G36" s="118">
        <f>SUM(G37:G40)</f>
        <v>120857</v>
      </c>
      <c r="H36" s="118">
        <f>SUM(H37:H40)</f>
        <v>121053</v>
      </c>
      <c r="I36" s="176">
        <f t="shared" si="2"/>
        <v>87.634058560238515</v>
      </c>
      <c r="J36" s="176">
        <f t="shared" si="10"/>
        <v>131.69617486338799</v>
      </c>
      <c r="K36" s="176">
        <f t="shared" si="11"/>
        <v>100.29460091948681</v>
      </c>
      <c r="L36" s="176">
        <f t="shared" si="12"/>
        <v>100.16217513259471</v>
      </c>
    </row>
    <row r="37" spans="1:12" ht="12" customHeight="1">
      <c r="A37" s="26"/>
      <c r="B37" s="37">
        <v>321</v>
      </c>
      <c r="C37" s="39" t="s">
        <v>66</v>
      </c>
      <c r="D37" s="97">
        <v>0</v>
      </c>
      <c r="E37" s="146">
        <v>1500</v>
      </c>
      <c r="F37" s="232">
        <v>1500</v>
      </c>
      <c r="G37" s="116">
        <f t="shared" ref="G37:H37" si="20">F37</f>
        <v>1500</v>
      </c>
      <c r="H37" s="116">
        <f t="shared" si="20"/>
        <v>1500</v>
      </c>
      <c r="I37" s="176" t="e">
        <f t="shared" si="2"/>
        <v>#DIV/0!</v>
      </c>
      <c r="J37" s="176">
        <f t="shared" si="10"/>
        <v>100</v>
      </c>
      <c r="K37" s="176">
        <f t="shared" si="11"/>
        <v>100</v>
      </c>
      <c r="L37" s="176">
        <f t="shared" si="12"/>
        <v>100</v>
      </c>
    </row>
    <row r="38" spans="1:12" ht="12" customHeight="1">
      <c r="A38" s="26"/>
      <c r="B38" s="37">
        <v>322</v>
      </c>
      <c r="C38" s="39" t="s">
        <v>61</v>
      </c>
      <c r="D38" s="97">
        <v>23036.57</v>
      </c>
      <c r="E38" s="146">
        <v>20000</v>
      </c>
      <c r="F38" s="232">
        <v>31025</v>
      </c>
      <c r="G38" s="116">
        <v>31030</v>
      </c>
      <c r="H38" s="116">
        <v>31050</v>
      </c>
      <c r="I38" s="176">
        <f t="shared" si="2"/>
        <v>86.818480355365395</v>
      </c>
      <c r="J38" s="176">
        <f t="shared" si="10"/>
        <v>155.125</v>
      </c>
      <c r="K38" s="176">
        <f t="shared" si="11"/>
        <v>100.01611603545528</v>
      </c>
      <c r="L38" s="176">
        <f t="shared" si="12"/>
        <v>100.0644537544312</v>
      </c>
    </row>
    <row r="39" spans="1:12" ht="12" customHeight="1">
      <c r="A39" s="26"/>
      <c r="B39" s="37">
        <v>323</v>
      </c>
      <c r="C39" s="39" t="s">
        <v>59</v>
      </c>
      <c r="D39" s="97">
        <v>60335.24</v>
      </c>
      <c r="E39" s="146">
        <v>60000</v>
      </c>
      <c r="F39" s="232">
        <v>73252</v>
      </c>
      <c r="G39" s="116">
        <v>73525</v>
      </c>
      <c r="H39" s="116">
        <v>73600</v>
      </c>
      <c r="I39" s="176">
        <f t="shared" si="2"/>
        <v>99.444371150259784</v>
      </c>
      <c r="J39" s="176">
        <f t="shared" si="10"/>
        <v>122.08666666666667</v>
      </c>
      <c r="K39" s="176">
        <f t="shared" si="11"/>
        <v>100.37268607000492</v>
      </c>
      <c r="L39" s="176">
        <f t="shared" si="12"/>
        <v>100.10200612036722</v>
      </c>
    </row>
    <row r="40" spans="1:12" ht="12" customHeight="1">
      <c r="A40" s="26"/>
      <c r="B40" s="37">
        <v>329</v>
      </c>
      <c r="C40" s="39" t="s">
        <v>150</v>
      </c>
      <c r="D40" s="97">
        <v>21039.65</v>
      </c>
      <c r="E40" s="146">
        <v>10000</v>
      </c>
      <c r="F40" s="232">
        <v>14725</v>
      </c>
      <c r="G40" s="116">
        <v>14802</v>
      </c>
      <c r="H40" s="116">
        <v>14903</v>
      </c>
      <c r="I40" s="176">
        <f t="shared" si="2"/>
        <v>47.529307759397135</v>
      </c>
      <c r="J40" s="176">
        <f t="shared" si="10"/>
        <v>147.25</v>
      </c>
      <c r="K40" s="176">
        <f t="shared" si="11"/>
        <v>100.52292020373514</v>
      </c>
      <c r="L40" s="176">
        <f t="shared" si="12"/>
        <v>100.68234022429401</v>
      </c>
    </row>
    <row r="41" spans="1:12" ht="12" customHeight="1">
      <c r="A41" s="26"/>
      <c r="B41" s="35">
        <v>34</v>
      </c>
      <c r="C41" s="36" t="s">
        <v>135</v>
      </c>
      <c r="D41" s="268">
        <f t="shared" ref="D41" si="21">SUM(D42:D42)</f>
        <v>3269.83</v>
      </c>
      <c r="E41" s="115">
        <f>SUM(E42:E42)</f>
        <v>1600</v>
      </c>
      <c r="F41" s="227">
        <f>SUM(F42:F42)</f>
        <v>5250</v>
      </c>
      <c r="G41" s="115">
        <f>SUM(G42:G42)</f>
        <v>5300</v>
      </c>
      <c r="H41" s="115">
        <f>SUM(H42:H42)</f>
        <v>5350</v>
      </c>
      <c r="I41" s="176">
        <f t="shared" si="2"/>
        <v>48.932207484792791</v>
      </c>
      <c r="J41" s="176">
        <f t="shared" si="10"/>
        <v>328.125</v>
      </c>
      <c r="K41" s="176">
        <f t="shared" si="11"/>
        <v>100.95238095238095</v>
      </c>
      <c r="L41" s="176">
        <f t="shared" si="12"/>
        <v>100.9433962264151</v>
      </c>
    </row>
    <row r="42" spans="1:12" ht="12" customHeight="1">
      <c r="A42" s="26"/>
      <c r="B42" s="37">
        <v>343</v>
      </c>
      <c r="C42" s="39" t="s">
        <v>134</v>
      </c>
      <c r="D42" s="97">
        <v>3269.83</v>
      </c>
      <c r="E42" s="146">
        <v>1600</v>
      </c>
      <c r="F42" s="232">
        <v>5250</v>
      </c>
      <c r="G42" s="116">
        <v>5300</v>
      </c>
      <c r="H42" s="116">
        <v>5350</v>
      </c>
      <c r="I42" s="176">
        <f t="shared" si="2"/>
        <v>48.932207484792791</v>
      </c>
      <c r="J42" s="176">
        <f t="shared" si="10"/>
        <v>328.125</v>
      </c>
      <c r="K42" s="176">
        <f t="shared" si="11"/>
        <v>100.95238095238095</v>
      </c>
      <c r="L42" s="176">
        <f t="shared" si="12"/>
        <v>100.9433962264151</v>
      </c>
    </row>
    <row r="43" spans="1:12" ht="12" customHeight="1">
      <c r="A43" s="396" t="s">
        <v>151</v>
      </c>
      <c r="B43" s="396"/>
      <c r="C43" s="396"/>
      <c r="D43" s="264">
        <f t="shared" ref="D43:D46" si="22">D44</f>
        <v>0</v>
      </c>
      <c r="E43" s="112">
        <f t="shared" ref="E43:H46" si="23">E44</f>
        <v>3200</v>
      </c>
      <c r="F43" s="224">
        <f t="shared" si="23"/>
        <v>3200</v>
      </c>
      <c r="G43" s="112">
        <f t="shared" si="23"/>
        <v>3200</v>
      </c>
      <c r="H43" s="112">
        <f t="shared" si="23"/>
        <v>3200</v>
      </c>
      <c r="I43" s="178">
        <v>0</v>
      </c>
      <c r="J43" s="178">
        <v>0</v>
      </c>
      <c r="K43" s="178">
        <f t="shared" si="11"/>
        <v>100</v>
      </c>
      <c r="L43" s="178">
        <f t="shared" si="12"/>
        <v>100</v>
      </c>
    </row>
    <row r="44" spans="1:12" ht="12" customHeight="1">
      <c r="A44" s="403" t="s">
        <v>55</v>
      </c>
      <c r="B44" s="403"/>
      <c r="C44" s="403"/>
      <c r="D44" s="266">
        <f t="shared" si="22"/>
        <v>0</v>
      </c>
      <c r="E44" s="113">
        <f t="shared" si="23"/>
        <v>3200</v>
      </c>
      <c r="F44" s="225">
        <f t="shared" si="23"/>
        <v>3200</v>
      </c>
      <c r="G44" s="113">
        <f t="shared" si="23"/>
        <v>3200</v>
      </c>
      <c r="H44" s="113">
        <f t="shared" si="23"/>
        <v>3200</v>
      </c>
      <c r="I44" s="179">
        <v>0</v>
      </c>
      <c r="J44" s="179">
        <v>0</v>
      </c>
      <c r="K44" s="179">
        <f t="shared" si="11"/>
        <v>100</v>
      </c>
      <c r="L44" s="179">
        <f t="shared" si="12"/>
        <v>100</v>
      </c>
    </row>
    <row r="45" spans="1:12" ht="12" customHeight="1">
      <c r="A45" s="413" t="s">
        <v>56</v>
      </c>
      <c r="B45" s="413"/>
      <c r="C45" s="413"/>
      <c r="D45" s="267">
        <f t="shared" si="22"/>
        <v>0</v>
      </c>
      <c r="E45" s="114">
        <f t="shared" si="23"/>
        <v>3200</v>
      </c>
      <c r="F45" s="226">
        <f t="shared" si="23"/>
        <v>3200</v>
      </c>
      <c r="G45" s="114">
        <f t="shared" si="23"/>
        <v>3200</v>
      </c>
      <c r="H45" s="114">
        <f t="shared" si="23"/>
        <v>3200</v>
      </c>
      <c r="I45" s="180">
        <v>0</v>
      </c>
      <c r="J45" s="180">
        <v>0</v>
      </c>
      <c r="K45" s="180">
        <f t="shared" si="11"/>
        <v>100</v>
      </c>
      <c r="L45" s="180">
        <f t="shared" si="12"/>
        <v>100</v>
      </c>
    </row>
    <row r="46" spans="1:12" ht="12" customHeight="1">
      <c r="A46" s="26"/>
      <c r="B46" s="35">
        <v>3</v>
      </c>
      <c r="C46" s="36" t="s">
        <v>57</v>
      </c>
      <c r="D46" s="260">
        <f t="shared" si="22"/>
        <v>0</v>
      </c>
      <c r="E46" s="110">
        <f t="shared" si="23"/>
        <v>3200</v>
      </c>
      <c r="F46" s="222">
        <f t="shared" si="23"/>
        <v>3200</v>
      </c>
      <c r="G46" s="110">
        <f t="shared" si="23"/>
        <v>3200</v>
      </c>
      <c r="H46" s="110">
        <f t="shared" si="23"/>
        <v>3200</v>
      </c>
      <c r="I46" s="176">
        <v>0</v>
      </c>
      <c r="J46" s="176">
        <v>0</v>
      </c>
      <c r="K46" s="176">
        <f t="shared" si="11"/>
        <v>100</v>
      </c>
      <c r="L46" s="176">
        <f t="shared" si="12"/>
        <v>100</v>
      </c>
    </row>
    <row r="47" spans="1:12" ht="12" customHeight="1">
      <c r="A47" s="26"/>
      <c r="B47" s="35">
        <v>38</v>
      </c>
      <c r="C47" s="36" t="s">
        <v>144</v>
      </c>
      <c r="D47" s="268">
        <f t="shared" ref="D47" si="24">SUM(D48:D48)</f>
        <v>0</v>
      </c>
      <c r="E47" s="115">
        <f>SUM(E48:E48)</f>
        <v>3200</v>
      </c>
      <c r="F47" s="227">
        <f>SUM(F48:F48)</f>
        <v>3200</v>
      </c>
      <c r="G47" s="115">
        <f>SUM(G48:G48)</f>
        <v>3200</v>
      </c>
      <c r="H47" s="115">
        <f>SUM(H48:H48)</f>
        <v>3200</v>
      </c>
      <c r="I47" s="176">
        <v>0</v>
      </c>
      <c r="J47" s="176">
        <v>0</v>
      </c>
      <c r="K47" s="176">
        <f t="shared" si="11"/>
        <v>100</v>
      </c>
      <c r="L47" s="176">
        <f t="shared" si="12"/>
        <v>100</v>
      </c>
    </row>
    <row r="48" spans="1:12" ht="12" customHeight="1">
      <c r="A48" s="26"/>
      <c r="B48" s="37">
        <v>385</v>
      </c>
      <c r="C48" s="39" t="s">
        <v>257</v>
      </c>
      <c r="D48" s="97">
        <v>0</v>
      </c>
      <c r="E48" s="146">
        <v>3200</v>
      </c>
      <c r="F48" s="232">
        <v>3200</v>
      </c>
      <c r="G48" s="116">
        <f>F48</f>
        <v>3200</v>
      </c>
      <c r="H48" s="116">
        <f>G48</f>
        <v>3200</v>
      </c>
      <c r="I48" s="176">
        <v>0</v>
      </c>
      <c r="J48" s="176">
        <v>0</v>
      </c>
      <c r="K48" s="176">
        <f t="shared" si="11"/>
        <v>100</v>
      </c>
      <c r="L48" s="176">
        <f t="shared" si="12"/>
        <v>100</v>
      </c>
    </row>
    <row r="49" spans="1:12" ht="12" customHeight="1">
      <c r="A49" s="396" t="s">
        <v>152</v>
      </c>
      <c r="B49" s="396"/>
      <c r="C49" s="396"/>
      <c r="D49" s="264">
        <f t="shared" ref="D49" si="25">D50</f>
        <v>11331.619999999999</v>
      </c>
      <c r="E49" s="112">
        <f>SUM(E50)</f>
        <v>17940</v>
      </c>
      <c r="F49" s="224">
        <f>SUM(F50,F57)</f>
        <v>19313</v>
      </c>
      <c r="G49" s="112">
        <f>SUM(G50,G57)</f>
        <v>19425</v>
      </c>
      <c r="H49" s="112">
        <f>SUM(H50,H57)</f>
        <v>19490</v>
      </c>
      <c r="I49" s="178">
        <f t="shared" si="2"/>
        <v>158.31805161133187</v>
      </c>
      <c r="J49" s="178">
        <f t="shared" si="10"/>
        <v>107.65328874024527</v>
      </c>
      <c r="K49" s="178">
        <f t="shared" si="11"/>
        <v>100.57992026096412</v>
      </c>
      <c r="L49" s="178">
        <f t="shared" si="12"/>
        <v>100.33462033462033</v>
      </c>
    </row>
    <row r="50" spans="1:12" ht="12" customHeight="1">
      <c r="A50" s="403" t="s">
        <v>153</v>
      </c>
      <c r="B50" s="403"/>
      <c r="C50" s="403"/>
      <c r="D50" s="266">
        <f t="shared" ref="D50" si="26">D52</f>
        <v>11331.619999999999</v>
      </c>
      <c r="E50" s="113">
        <f>E52+E57</f>
        <v>17940</v>
      </c>
      <c r="F50" s="225">
        <f>F52</f>
        <v>17813</v>
      </c>
      <c r="G50" s="113">
        <f>G52</f>
        <v>17915</v>
      </c>
      <c r="H50" s="113">
        <f>H52</f>
        <v>17970</v>
      </c>
      <c r="I50" s="179">
        <f t="shared" si="2"/>
        <v>158.31805161133187</v>
      </c>
      <c r="J50" s="179">
        <f t="shared" si="10"/>
        <v>99.29208472686733</v>
      </c>
      <c r="K50" s="179">
        <f t="shared" si="11"/>
        <v>100.57261550552967</v>
      </c>
      <c r="L50" s="179">
        <f t="shared" si="12"/>
        <v>100.30700530281887</v>
      </c>
    </row>
    <row r="51" spans="1:12" ht="12" customHeight="1">
      <c r="A51" s="413" t="s">
        <v>56</v>
      </c>
      <c r="B51" s="413"/>
      <c r="C51" s="413"/>
      <c r="D51" s="267">
        <f t="shared" ref="D51:D52" si="27">D52</f>
        <v>11331.619999999999</v>
      </c>
      <c r="E51" s="114">
        <f>E52+E57</f>
        <v>17940</v>
      </c>
      <c r="F51" s="226">
        <f t="shared" ref="E51:H52" si="28">F52</f>
        <v>17813</v>
      </c>
      <c r="G51" s="114">
        <f t="shared" si="28"/>
        <v>17915</v>
      </c>
      <c r="H51" s="114">
        <f t="shared" si="28"/>
        <v>17970</v>
      </c>
      <c r="I51" s="180">
        <f t="shared" si="2"/>
        <v>158.31805161133187</v>
      </c>
      <c r="J51" s="180">
        <f t="shared" si="10"/>
        <v>99.29208472686733</v>
      </c>
      <c r="K51" s="180">
        <f t="shared" si="11"/>
        <v>100.57261550552967</v>
      </c>
      <c r="L51" s="180">
        <f t="shared" si="12"/>
        <v>100.30700530281887</v>
      </c>
    </row>
    <row r="52" spans="1:12" ht="12" customHeight="1">
      <c r="A52" s="26"/>
      <c r="B52" s="35">
        <v>3</v>
      </c>
      <c r="C52" s="36" t="s">
        <v>57</v>
      </c>
      <c r="D52" s="260">
        <f t="shared" si="27"/>
        <v>11331.619999999999</v>
      </c>
      <c r="E52" s="110">
        <f t="shared" si="28"/>
        <v>16540</v>
      </c>
      <c r="F52" s="222">
        <f t="shared" si="28"/>
        <v>17813</v>
      </c>
      <c r="G52" s="110">
        <f t="shared" si="28"/>
        <v>17915</v>
      </c>
      <c r="H52" s="110">
        <f t="shared" si="28"/>
        <v>17970</v>
      </c>
      <c r="I52" s="176">
        <f t="shared" si="2"/>
        <v>145.96324267845199</v>
      </c>
      <c r="J52" s="176">
        <f t="shared" si="10"/>
        <v>107.69649334945586</v>
      </c>
      <c r="K52" s="176">
        <f t="shared" si="11"/>
        <v>100.57261550552967</v>
      </c>
      <c r="L52" s="176">
        <f t="shared" si="12"/>
        <v>100.30700530281887</v>
      </c>
    </row>
    <row r="53" spans="1:12" ht="12" customHeight="1">
      <c r="A53" s="26"/>
      <c r="B53" s="35">
        <v>32</v>
      </c>
      <c r="C53" s="36" t="s">
        <v>58</v>
      </c>
      <c r="D53" s="268">
        <f t="shared" ref="D53" si="29">SUM(D54:D55)</f>
        <v>11331.619999999999</v>
      </c>
      <c r="E53" s="115">
        <f>SUM(E54:E56)</f>
        <v>16540</v>
      </c>
      <c r="F53" s="227">
        <f>SUM(F54:F56)</f>
        <v>17813</v>
      </c>
      <c r="G53" s="115">
        <f>SUM(G54:G56)</f>
        <v>17915</v>
      </c>
      <c r="H53" s="115">
        <f>SUM(H54:H56)</f>
        <v>17970</v>
      </c>
      <c r="I53" s="176">
        <f t="shared" si="2"/>
        <v>145.96324267845199</v>
      </c>
      <c r="J53" s="176">
        <f t="shared" si="10"/>
        <v>107.69649334945586</v>
      </c>
      <c r="K53" s="176">
        <f t="shared" si="11"/>
        <v>100.57261550552967</v>
      </c>
      <c r="L53" s="176">
        <f t="shared" si="12"/>
        <v>100.30700530281887</v>
      </c>
    </row>
    <row r="54" spans="1:12" ht="12" customHeight="1">
      <c r="A54" s="26"/>
      <c r="B54" s="37">
        <v>322</v>
      </c>
      <c r="C54" s="41" t="s">
        <v>61</v>
      </c>
      <c r="D54" s="99">
        <v>3320</v>
      </c>
      <c r="E54" s="146">
        <v>3320</v>
      </c>
      <c r="F54" s="232">
        <v>2785</v>
      </c>
      <c r="G54" s="116">
        <f>F54</f>
        <v>2785</v>
      </c>
      <c r="H54" s="116">
        <f>G54</f>
        <v>2785</v>
      </c>
      <c r="I54" s="176">
        <f t="shared" si="2"/>
        <v>100</v>
      </c>
      <c r="J54" s="176">
        <f t="shared" si="10"/>
        <v>83.885542168674704</v>
      </c>
      <c r="K54" s="176">
        <f t="shared" si="11"/>
        <v>100</v>
      </c>
      <c r="L54" s="176">
        <f t="shared" si="12"/>
        <v>100</v>
      </c>
    </row>
    <row r="55" spans="1:12" ht="12" customHeight="1">
      <c r="A55" s="26"/>
      <c r="B55" s="37">
        <v>323</v>
      </c>
      <c r="C55" s="39" t="s">
        <v>59</v>
      </c>
      <c r="D55" s="97">
        <v>8011.62</v>
      </c>
      <c r="E55" s="146">
        <v>7970</v>
      </c>
      <c r="F55" s="232">
        <v>14028</v>
      </c>
      <c r="G55" s="116">
        <v>14030</v>
      </c>
      <c r="H55" s="116">
        <v>14035</v>
      </c>
      <c r="I55" s="176">
        <f t="shared" si="2"/>
        <v>99.48050456711627</v>
      </c>
      <c r="J55" s="176">
        <f t="shared" si="10"/>
        <v>176.01003764115433</v>
      </c>
      <c r="K55" s="176">
        <f t="shared" si="11"/>
        <v>100.01425719988595</v>
      </c>
      <c r="L55" s="176">
        <f t="shared" si="12"/>
        <v>100.03563791874555</v>
      </c>
    </row>
    <row r="56" spans="1:12" ht="12" customHeight="1">
      <c r="A56" s="26"/>
      <c r="B56" s="37">
        <v>329</v>
      </c>
      <c r="C56" s="39" t="s">
        <v>260</v>
      </c>
      <c r="D56" s="97">
        <v>5250</v>
      </c>
      <c r="E56" s="146">
        <v>5250</v>
      </c>
      <c r="F56" s="232">
        <v>1000</v>
      </c>
      <c r="G56" s="116">
        <v>1100</v>
      </c>
      <c r="H56" s="116">
        <v>1150</v>
      </c>
      <c r="I56" s="176">
        <f t="shared" si="2"/>
        <v>100</v>
      </c>
      <c r="J56" s="176">
        <v>0</v>
      </c>
      <c r="K56" s="176">
        <v>100</v>
      </c>
      <c r="L56" s="176">
        <f t="shared" si="12"/>
        <v>104.54545454545455</v>
      </c>
    </row>
    <row r="57" spans="1:12" ht="12" customHeight="1">
      <c r="A57" s="26"/>
      <c r="B57" s="35">
        <v>4</v>
      </c>
      <c r="C57" s="36" t="s">
        <v>62</v>
      </c>
      <c r="D57" s="273">
        <f t="shared" ref="D57:D58" si="30">SUM(D58)</f>
        <v>3500</v>
      </c>
      <c r="E57" s="118">
        <f t="shared" ref="E57:H58" si="31">SUM(E58)</f>
        <v>1400</v>
      </c>
      <c r="F57" s="231">
        <f t="shared" si="31"/>
        <v>1500</v>
      </c>
      <c r="G57" s="119">
        <f t="shared" si="31"/>
        <v>1510</v>
      </c>
      <c r="H57" s="119">
        <f t="shared" si="31"/>
        <v>1520</v>
      </c>
      <c r="I57" s="183">
        <f t="shared" si="2"/>
        <v>40</v>
      </c>
      <c r="J57" s="183">
        <f t="shared" si="10"/>
        <v>107.14285714285714</v>
      </c>
      <c r="K57" s="183">
        <f t="shared" si="11"/>
        <v>100.66666666666666</v>
      </c>
      <c r="L57" s="183">
        <f t="shared" si="12"/>
        <v>100.66225165562915</v>
      </c>
    </row>
    <row r="58" spans="1:12" ht="12" customHeight="1">
      <c r="A58" s="26"/>
      <c r="B58" s="35">
        <v>45</v>
      </c>
      <c r="C58" s="36" t="s">
        <v>63</v>
      </c>
      <c r="D58" s="273">
        <f t="shared" si="30"/>
        <v>3500</v>
      </c>
      <c r="E58" s="118">
        <f t="shared" si="31"/>
        <v>1400</v>
      </c>
      <c r="F58" s="231">
        <f t="shared" si="31"/>
        <v>1500</v>
      </c>
      <c r="G58" s="119">
        <f t="shared" si="31"/>
        <v>1510</v>
      </c>
      <c r="H58" s="119">
        <f t="shared" si="31"/>
        <v>1520</v>
      </c>
      <c r="I58" s="183">
        <f t="shared" si="2"/>
        <v>40</v>
      </c>
      <c r="J58" s="183">
        <f t="shared" si="10"/>
        <v>107.14285714285714</v>
      </c>
      <c r="K58" s="183">
        <f t="shared" si="11"/>
        <v>100.66666666666666</v>
      </c>
      <c r="L58" s="183">
        <f t="shared" si="12"/>
        <v>100.66225165562915</v>
      </c>
    </row>
    <row r="59" spans="1:12" ht="12" customHeight="1">
      <c r="A59" s="26"/>
      <c r="B59" s="37">
        <v>451</v>
      </c>
      <c r="C59" s="39" t="s">
        <v>42</v>
      </c>
      <c r="D59" s="97">
        <v>3500</v>
      </c>
      <c r="E59" s="146">
        <v>1400</v>
      </c>
      <c r="F59" s="232">
        <v>1500</v>
      </c>
      <c r="G59" s="116">
        <v>1510</v>
      </c>
      <c r="H59" s="116">
        <v>1520</v>
      </c>
      <c r="I59" s="176">
        <f t="shared" si="2"/>
        <v>40</v>
      </c>
      <c r="J59" s="176">
        <f t="shared" si="10"/>
        <v>107.14285714285714</v>
      </c>
      <c r="K59" s="176">
        <f t="shared" si="11"/>
        <v>100.66666666666666</v>
      </c>
      <c r="L59" s="176">
        <f t="shared" si="12"/>
        <v>100.66225165562915</v>
      </c>
    </row>
    <row r="60" spans="1:12" ht="12" customHeight="1">
      <c r="A60" s="396" t="s">
        <v>154</v>
      </c>
      <c r="B60" s="396"/>
      <c r="C60" s="396"/>
      <c r="D60" s="274">
        <f t="shared" ref="D60" si="32">D61</f>
        <v>13304.49</v>
      </c>
      <c r="E60" s="120">
        <f>E61</f>
        <v>13000</v>
      </c>
      <c r="F60" s="233">
        <f>F61</f>
        <v>24252</v>
      </c>
      <c r="G60" s="120">
        <f>G61</f>
        <v>24252</v>
      </c>
      <c r="H60" s="120">
        <f>H61</f>
        <v>24570</v>
      </c>
      <c r="I60" s="184">
        <f t="shared" si="2"/>
        <v>97.711374130086909</v>
      </c>
      <c r="J60" s="184">
        <f t="shared" si="10"/>
        <v>186.55384615384617</v>
      </c>
      <c r="K60" s="184">
        <f t="shared" si="11"/>
        <v>100</v>
      </c>
      <c r="L60" s="184">
        <f t="shared" si="12"/>
        <v>101.31123206333498</v>
      </c>
    </row>
    <row r="61" spans="1:12" ht="12" customHeight="1">
      <c r="A61" s="403" t="s">
        <v>55</v>
      </c>
      <c r="B61" s="403"/>
      <c r="C61" s="403"/>
      <c r="D61" s="266">
        <f t="shared" ref="D61" si="33">D63</f>
        <v>13304.49</v>
      </c>
      <c r="E61" s="113">
        <f>E63</f>
        <v>13000</v>
      </c>
      <c r="F61" s="225">
        <f>F63</f>
        <v>24252</v>
      </c>
      <c r="G61" s="113">
        <f>G63</f>
        <v>24252</v>
      </c>
      <c r="H61" s="113">
        <f>H63</f>
        <v>24570</v>
      </c>
      <c r="I61" s="179">
        <f t="shared" si="2"/>
        <v>97.711374130086909</v>
      </c>
      <c r="J61" s="179">
        <f t="shared" si="10"/>
        <v>186.55384615384617</v>
      </c>
      <c r="K61" s="179">
        <f t="shared" si="11"/>
        <v>100</v>
      </c>
      <c r="L61" s="179">
        <f t="shared" si="12"/>
        <v>101.31123206333498</v>
      </c>
    </row>
    <row r="62" spans="1:12" ht="12" customHeight="1">
      <c r="A62" s="413" t="s">
        <v>56</v>
      </c>
      <c r="B62" s="413"/>
      <c r="C62" s="413"/>
      <c r="D62" s="267">
        <f t="shared" ref="D62:D64" si="34">D63</f>
        <v>13304.49</v>
      </c>
      <c r="E62" s="114">
        <f t="shared" ref="E62:H64" si="35">E63</f>
        <v>13000</v>
      </c>
      <c r="F62" s="226">
        <f t="shared" si="35"/>
        <v>24252</v>
      </c>
      <c r="G62" s="114">
        <f t="shared" si="35"/>
        <v>24252</v>
      </c>
      <c r="H62" s="114">
        <f t="shared" si="35"/>
        <v>24570</v>
      </c>
      <c r="I62" s="180">
        <f t="shared" si="2"/>
        <v>97.711374130086909</v>
      </c>
      <c r="J62" s="180">
        <f t="shared" si="10"/>
        <v>186.55384615384617</v>
      </c>
      <c r="K62" s="180">
        <f t="shared" si="11"/>
        <v>100</v>
      </c>
      <c r="L62" s="180">
        <f t="shared" si="12"/>
        <v>101.31123206333498</v>
      </c>
    </row>
    <row r="63" spans="1:12" ht="12" customHeight="1">
      <c r="A63" s="26"/>
      <c r="B63" s="35">
        <v>3</v>
      </c>
      <c r="C63" s="36" t="s">
        <v>57</v>
      </c>
      <c r="D63" s="271">
        <f t="shared" si="34"/>
        <v>13304.49</v>
      </c>
      <c r="E63" s="118">
        <f t="shared" si="35"/>
        <v>13000</v>
      </c>
      <c r="F63" s="231">
        <f t="shared" si="35"/>
        <v>24252</v>
      </c>
      <c r="G63" s="118">
        <f t="shared" si="35"/>
        <v>24252</v>
      </c>
      <c r="H63" s="118">
        <f t="shared" si="35"/>
        <v>24570</v>
      </c>
      <c r="I63" s="176">
        <f t="shared" si="2"/>
        <v>97.711374130086909</v>
      </c>
      <c r="J63" s="176">
        <f t="shared" si="10"/>
        <v>186.55384615384617</v>
      </c>
      <c r="K63" s="176">
        <f t="shared" si="11"/>
        <v>100</v>
      </c>
      <c r="L63" s="176">
        <f t="shared" si="12"/>
        <v>101.31123206333498</v>
      </c>
    </row>
    <row r="64" spans="1:12" ht="12" customHeight="1">
      <c r="A64" s="26"/>
      <c r="B64" s="35">
        <v>32</v>
      </c>
      <c r="C64" s="36" t="s">
        <v>64</v>
      </c>
      <c r="D64" s="271">
        <f t="shared" si="34"/>
        <v>13304.49</v>
      </c>
      <c r="E64" s="118">
        <f t="shared" si="35"/>
        <v>13000</v>
      </c>
      <c r="F64" s="231">
        <f t="shared" si="35"/>
        <v>24252</v>
      </c>
      <c r="G64" s="118">
        <f t="shared" si="35"/>
        <v>24252</v>
      </c>
      <c r="H64" s="118">
        <f t="shared" si="35"/>
        <v>24570</v>
      </c>
      <c r="I64" s="176">
        <f t="shared" si="2"/>
        <v>97.711374130086909</v>
      </c>
      <c r="J64" s="176">
        <f t="shared" si="10"/>
        <v>186.55384615384617</v>
      </c>
      <c r="K64" s="176">
        <f t="shared" si="11"/>
        <v>100</v>
      </c>
      <c r="L64" s="176">
        <f t="shared" si="12"/>
        <v>101.31123206333498</v>
      </c>
    </row>
    <row r="65" spans="1:12" ht="12" customHeight="1">
      <c r="A65" s="26"/>
      <c r="B65" s="37">
        <v>323</v>
      </c>
      <c r="C65" s="39" t="s">
        <v>59</v>
      </c>
      <c r="D65" s="97">
        <v>13304.49</v>
      </c>
      <c r="E65" s="146">
        <v>13000</v>
      </c>
      <c r="F65" s="232">
        <v>24252</v>
      </c>
      <c r="G65" s="116">
        <v>24252</v>
      </c>
      <c r="H65" s="116">
        <v>24570</v>
      </c>
      <c r="I65" s="176">
        <f t="shared" si="2"/>
        <v>97.711374130086909</v>
      </c>
      <c r="J65" s="176">
        <f t="shared" si="10"/>
        <v>186.55384615384617</v>
      </c>
      <c r="K65" s="176">
        <f t="shared" si="11"/>
        <v>100</v>
      </c>
      <c r="L65" s="176">
        <f t="shared" si="12"/>
        <v>101.31123206333498</v>
      </c>
    </row>
    <row r="66" spans="1:12" ht="12" customHeight="1">
      <c r="A66" s="396" t="s">
        <v>155</v>
      </c>
      <c r="B66" s="396"/>
      <c r="C66" s="396"/>
      <c r="D66" s="264">
        <f t="shared" ref="D66" si="36">D67</f>
        <v>39066.19</v>
      </c>
      <c r="E66" s="112">
        <f>E67</f>
        <v>53320</v>
      </c>
      <c r="F66" s="224">
        <f>F67</f>
        <v>55145</v>
      </c>
      <c r="G66" s="112">
        <f>G67</f>
        <v>55430</v>
      </c>
      <c r="H66" s="112">
        <f>H67</f>
        <v>56215</v>
      </c>
      <c r="I66" s="178">
        <f t="shared" si="2"/>
        <v>136.48630695749955</v>
      </c>
      <c r="J66" s="178">
        <f t="shared" si="10"/>
        <v>103.42273068267068</v>
      </c>
      <c r="K66" s="178">
        <f t="shared" si="11"/>
        <v>100.51681929458699</v>
      </c>
      <c r="L66" s="178">
        <f t="shared" si="12"/>
        <v>101.41620061338625</v>
      </c>
    </row>
    <row r="67" spans="1:12" ht="12" customHeight="1">
      <c r="A67" s="403" t="s">
        <v>55</v>
      </c>
      <c r="B67" s="403"/>
      <c r="C67" s="403"/>
      <c r="D67" s="266">
        <f t="shared" ref="D67" si="37">SUM(D71+D80)</f>
        <v>39066.19</v>
      </c>
      <c r="E67" s="113">
        <f>SUM(E71+E80)</f>
        <v>53320</v>
      </c>
      <c r="F67" s="225">
        <f>SUM(F71+F80)</f>
        <v>55145</v>
      </c>
      <c r="G67" s="113">
        <f>SUM(G71+G80)</f>
        <v>55430</v>
      </c>
      <c r="H67" s="113">
        <f>SUM(H71+H80)</f>
        <v>56215</v>
      </c>
      <c r="I67" s="179">
        <f t="shared" si="2"/>
        <v>136.48630695749955</v>
      </c>
      <c r="J67" s="179">
        <f t="shared" si="10"/>
        <v>103.42273068267068</v>
      </c>
      <c r="K67" s="179">
        <f t="shared" si="11"/>
        <v>100.51681929458699</v>
      </c>
      <c r="L67" s="179">
        <f t="shared" si="12"/>
        <v>101.41620061338625</v>
      </c>
    </row>
    <row r="68" spans="1:12" ht="12" customHeight="1">
      <c r="A68" s="413" t="s">
        <v>156</v>
      </c>
      <c r="B68" s="413"/>
      <c r="C68" s="413"/>
      <c r="D68" s="267">
        <f t="shared" ref="D68" si="38">D66-D69</f>
        <v>34656.990000000005</v>
      </c>
      <c r="E68" s="114">
        <f>E66-E69</f>
        <v>10830</v>
      </c>
      <c r="F68" s="226">
        <f>F66-F69</f>
        <v>12655</v>
      </c>
      <c r="G68" s="114">
        <f>G66-G69</f>
        <v>12940</v>
      </c>
      <c r="H68" s="114">
        <f>H66-H69</f>
        <v>13725</v>
      </c>
      <c r="I68" s="180">
        <f t="shared" si="2"/>
        <v>31.249107322938315</v>
      </c>
      <c r="J68" s="180">
        <f t="shared" si="10"/>
        <v>116.85133887349954</v>
      </c>
      <c r="K68" s="180">
        <f t="shared" si="11"/>
        <v>102.25207427894114</v>
      </c>
      <c r="L68" s="180">
        <f t="shared" si="12"/>
        <v>106.06646058732612</v>
      </c>
    </row>
    <row r="69" spans="1:12" ht="12" customHeight="1">
      <c r="A69" s="422" t="s">
        <v>157</v>
      </c>
      <c r="B69" s="422"/>
      <c r="C69" s="422"/>
      <c r="D69" s="267">
        <v>4409.2</v>
      </c>
      <c r="E69" s="114">
        <v>42490</v>
      </c>
      <c r="F69" s="226">
        <v>42490</v>
      </c>
      <c r="G69" s="114">
        <v>42490</v>
      </c>
      <c r="H69" s="114">
        <v>42490</v>
      </c>
      <c r="I69" s="180">
        <f t="shared" si="2"/>
        <v>963.66687834527806</v>
      </c>
      <c r="J69" s="180">
        <f t="shared" si="10"/>
        <v>100</v>
      </c>
      <c r="K69" s="180">
        <f t="shared" si="11"/>
        <v>100</v>
      </c>
      <c r="L69" s="180">
        <f t="shared" si="12"/>
        <v>100</v>
      </c>
    </row>
    <row r="70" spans="1:12" ht="12" customHeight="1">
      <c r="A70" s="413" t="s">
        <v>158</v>
      </c>
      <c r="B70" s="413"/>
      <c r="C70" s="413"/>
      <c r="D70" s="267">
        <v>0</v>
      </c>
      <c r="E70" s="114">
        <v>0</v>
      </c>
      <c r="F70" s="226">
        <v>0</v>
      </c>
      <c r="G70" s="114">
        <v>0</v>
      </c>
      <c r="H70" s="114">
        <v>0</v>
      </c>
      <c r="I70" s="180" t="e">
        <f t="shared" si="2"/>
        <v>#DIV/0!</v>
      </c>
      <c r="J70" s="180" t="e">
        <f t="shared" si="10"/>
        <v>#DIV/0!</v>
      </c>
      <c r="K70" s="180" t="e">
        <f t="shared" si="11"/>
        <v>#DIV/0!</v>
      </c>
      <c r="L70" s="180" t="e">
        <f t="shared" si="12"/>
        <v>#DIV/0!</v>
      </c>
    </row>
    <row r="71" spans="1:12" ht="12" customHeight="1">
      <c r="A71" s="26"/>
      <c r="B71" s="35">
        <v>3</v>
      </c>
      <c r="C71" s="36" t="s">
        <v>57</v>
      </c>
      <c r="D71" s="271">
        <f t="shared" ref="D71" si="39">SUM(D72,D76)</f>
        <v>39066.19</v>
      </c>
      <c r="E71" s="118">
        <f>SUM(E72,E76)</f>
        <v>49820</v>
      </c>
      <c r="F71" s="231">
        <f>SUM(F72,F76)</f>
        <v>53120</v>
      </c>
      <c r="G71" s="118">
        <f>SUM(G72,G76)</f>
        <v>53405</v>
      </c>
      <c r="H71" s="118">
        <f>SUM(H72,H76)</f>
        <v>54190</v>
      </c>
      <c r="I71" s="176">
        <f t="shared" ref="I71:I134" si="40">E71/D71*100</f>
        <v>127.52715327499303</v>
      </c>
      <c r="J71" s="176">
        <f t="shared" si="10"/>
        <v>106.62384584504214</v>
      </c>
      <c r="K71" s="176">
        <f t="shared" si="11"/>
        <v>100.53652108433735</v>
      </c>
      <c r="L71" s="176">
        <f t="shared" si="12"/>
        <v>101.46989982211403</v>
      </c>
    </row>
    <row r="72" spans="1:12" ht="12" customHeight="1">
      <c r="A72" s="26"/>
      <c r="B72" s="43">
        <v>31</v>
      </c>
      <c r="C72" s="36" t="s">
        <v>148</v>
      </c>
      <c r="D72" s="275">
        <f t="shared" ref="D72" si="41">SUM(D73,D75)</f>
        <v>33180.520000000004</v>
      </c>
      <c r="E72" s="121">
        <f>SUM(E73:E75)</f>
        <v>43820</v>
      </c>
      <c r="F72" s="234">
        <f>SUM(F73:F75)</f>
        <v>43320</v>
      </c>
      <c r="G72" s="121">
        <f>SUM(G73:G75)</f>
        <v>43600</v>
      </c>
      <c r="H72" s="121">
        <f>SUM(H73:H75)</f>
        <v>44380</v>
      </c>
      <c r="I72" s="176">
        <f t="shared" si="40"/>
        <v>132.06544080683486</v>
      </c>
      <c r="J72" s="176">
        <f t="shared" si="10"/>
        <v>98.858968507530804</v>
      </c>
      <c r="K72" s="176">
        <f t="shared" si="11"/>
        <v>100.64635272391504</v>
      </c>
      <c r="L72" s="176">
        <f t="shared" si="12"/>
        <v>101.78899082568806</v>
      </c>
    </row>
    <row r="73" spans="1:12" ht="12" customHeight="1">
      <c r="A73" s="26"/>
      <c r="B73" s="37">
        <v>311</v>
      </c>
      <c r="C73" s="39" t="s">
        <v>149</v>
      </c>
      <c r="D73" s="97">
        <v>30321.95</v>
      </c>
      <c r="E73" s="146">
        <v>37000</v>
      </c>
      <c r="F73" s="232">
        <v>35500</v>
      </c>
      <c r="G73" s="116">
        <v>36000</v>
      </c>
      <c r="H73" s="116">
        <v>36500</v>
      </c>
      <c r="I73" s="176">
        <f t="shared" si="40"/>
        <v>122.02381443145971</v>
      </c>
      <c r="J73" s="176">
        <f t="shared" si="10"/>
        <v>95.945945945945937</v>
      </c>
      <c r="K73" s="176">
        <f t="shared" si="11"/>
        <v>101.40845070422534</v>
      </c>
      <c r="L73" s="176">
        <f t="shared" si="12"/>
        <v>101.38888888888889</v>
      </c>
    </row>
    <row r="74" spans="1:12" ht="12" customHeight="1">
      <c r="A74" s="26"/>
      <c r="B74" s="37">
        <v>312</v>
      </c>
      <c r="C74" s="39" t="s">
        <v>65</v>
      </c>
      <c r="D74" s="97">
        <v>4159.05</v>
      </c>
      <c r="E74" s="146">
        <v>3320</v>
      </c>
      <c r="F74" s="232">
        <v>3320</v>
      </c>
      <c r="G74" s="116">
        <v>3350</v>
      </c>
      <c r="H74" s="116">
        <v>3380</v>
      </c>
      <c r="I74" s="176">
        <f t="shared" si="40"/>
        <v>79.825921785023027</v>
      </c>
      <c r="J74" s="176">
        <f t="shared" si="10"/>
        <v>100</v>
      </c>
      <c r="K74" s="176">
        <f t="shared" si="11"/>
        <v>100.90361445783131</v>
      </c>
      <c r="L74" s="176">
        <f t="shared" si="12"/>
        <v>100.8955223880597</v>
      </c>
    </row>
    <row r="75" spans="1:12" ht="12" customHeight="1">
      <c r="A75" s="26"/>
      <c r="B75" s="37">
        <v>313</v>
      </c>
      <c r="C75" s="39" t="s">
        <v>29</v>
      </c>
      <c r="D75" s="97">
        <v>2858.57</v>
      </c>
      <c r="E75" s="146">
        <v>3500</v>
      </c>
      <c r="F75" s="232">
        <v>4500</v>
      </c>
      <c r="G75" s="116">
        <v>4250</v>
      </c>
      <c r="H75" s="116">
        <v>4500</v>
      </c>
      <c r="I75" s="176">
        <f t="shared" si="40"/>
        <v>122.43884179852162</v>
      </c>
      <c r="J75" s="176">
        <f t="shared" si="10"/>
        <v>128.57142857142858</v>
      </c>
      <c r="K75" s="176">
        <f t="shared" si="11"/>
        <v>94.444444444444443</v>
      </c>
      <c r="L75" s="176">
        <f t="shared" si="12"/>
        <v>105.88235294117648</v>
      </c>
    </row>
    <row r="76" spans="1:12" ht="12" customHeight="1">
      <c r="A76" s="26"/>
      <c r="B76" s="35">
        <v>32</v>
      </c>
      <c r="C76" s="36" t="s">
        <v>58</v>
      </c>
      <c r="D76" s="271">
        <f>SUM(D77:D79)</f>
        <v>5885.67</v>
      </c>
      <c r="E76" s="118">
        <f>SUM(E77:E79)</f>
        <v>6000</v>
      </c>
      <c r="F76" s="231">
        <f>SUM(F77:F79)</f>
        <v>9800</v>
      </c>
      <c r="G76" s="118">
        <f>SUM(G77:G79)</f>
        <v>9805</v>
      </c>
      <c r="H76" s="118">
        <f>SUM(H77:H79)</f>
        <v>9810</v>
      </c>
      <c r="I76" s="176">
        <f t="shared" si="40"/>
        <v>101.94251461600803</v>
      </c>
      <c r="J76" s="176">
        <f t="shared" si="10"/>
        <v>163.33333333333334</v>
      </c>
      <c r="K76" s="176">
        <f t="shared" si="11"/>
        <v>100.05102040816327</v>
      </c>
      <c r="L76" s="176">
        <f t="shared" si="12"/>
        <v>100.05099439061705</v>
      </c>
    </row>
    <row r="77" spans="1:12" ht="12" customHeight="1">
      <c r="A77" s="26"/>
      <c r="B77" s="37">
        <v>321</v>
      </c>
      <c r="C77" s="41" t="s">
        <v>66</v>
      </c>
      <c r="D77" s="99">
        <v>5801.47</v>
      </c>
      <c r="E77" s="146">
        <v>1500</v>
      </c>
      <c r="F77" s="232">
        <v>3025</v>
      </c>
      <c r="G77" s="116">
        <v>3030</v>
      </c>
      <c r="H77" s="116">
        <v>3035</v>
      </c>
      <c r="I77" s="176">
        <f t="shared" si="40"/>
        <v>25.855515929583362</v>
      </c>
      <c r="J77" s="176">
        <f t="shared" si="10"/>
        <v>201.66666666666666</v>
      </c>
      <c r="K77" s="176">
        <f t="shared" si="11"/>
        <v>100.16528925619835</v>
      </c>
      <c r="L77" s="176">
        <f t="shared" si="12"/>
        <v>100.16501650165017</v>
      </c>
    </row>
    <row r="78" spans="1:12" ht="12" customHeight="1">
      <c r="A78" s="26"/>
      <c r="B78" s="37">
        <v>322</v>
      </c>
      <c r="C78" s="39" t="s">
        <v>61</v>
      </c>
      <c r="D78" s="97">
        <v>52.2</v>
      </c>
      <c r="E78" s="146">
        <v>3000</v>
      </c>
      <c r="F78" s="232">
        <v>5750</v>
      </c>
      <c r="G78" s="116">
        <f t="shared" ref="G78:H79" si="42">F78</f>
        <v>5750</v>
      </c>
      <c r="H78" s="116">
        <f t="shared" si="42"/>
        <v>5750</v>
      </c>
      <c r="I78" s="176">
        <f t="shared" si="40"/>
        <v>5747.1264367816093</v>
      </c>
      <c r="J78" s="176">
        <f t="shared" si="10"/>
        <v>191.66666666666669</v>
      </c>
      <c r="K78" s="176">
        <f t="shared" si="11"/>
        <v>100</v>
      </c>
      <c r="L78" s="176">
        <f t="shared" si="12"/>
        <v>100</v>
      </c>
    </row>
    <row r="79" spans="1:12" ht="12" customHeight="1">
      <c r="A79" s="26"/>
      <c r="B79" s="37">
        <v>323</v>
      </c>
      <c r="C79" s="39" t="s">
        <v>59</v>
      </c>
      <c r="D79" s="97">
        <v>32</v>
      </c>
      <c r="E79" s="146">
        <v>1500</v>
      </c>
      <c r="F79" s="232">
        <v>1025</v>
      </c>
      <c r="G79" s="116">
        <f t="shared" si="42"/>
        <v>1025</v>
      </c>
      <c r="H79" s="116">
        <f t="shared" si="42"/>
        <v>1025</v>
      </c>
      <c r="I79" s="176">
        <f t="shared" si="40"/>
        <v>4687.5</v>
      </c>
      <c r="J79" s="176">
        <f t="shared" si="10"/>
        <v>68.333333333333329</v>
      </c>
      <c r="K79" s="176">
        <f t="shared" si="11"/>
        <v>100</v>
      </c>
      <c r="L79" s="176">
        <f t="shared" si="12"/>
        <v>100</v>
      </c>
    </row>
    <row r="80" spans="1:12" ht="12" customHeight="1">
      <c r="A80" s="26"/>
      <c r="B80" s="35">
        <v>4</v>
      </c>
      <c r="C80" s="36" t="s">
        <v>92</v>
      </c>
      <c r="D80" s="271">
        <f t="shared" ref="D80:D81" si="43">D81</f>
        <v>0</v>
      </c>
      <c r="E80" s="118">
        <f t="shared" ref="E80:H81" si="44">E81</f>
        <v>3500</v>
      </c>
      <c r="F80" s="231">
        <f t="shared" si="44"/>
        <v>2025</v>
      </c>
      <c r="G80" s="118">
        <f t="shared" si="44"/>
        <v>2025</v>
      </c>
      <c r="H80" s="118">
        <f t="shared" si="44"/>
        <v>2025</v>
      </c>
      <c r="I80" s="176" t="e">
        <f t="shared" si="40"/>
        <v>#DIV/0!</v>
      </c>
      <c r="J80" s="176">
        <f t="shared" si="10"/>
        <v>57.857142857142861</v>
      </c>
      <c r="K80" s="176">
        <f t="shared" si="11"/>
        <v>100</v>
      </c>
      <c r="L80" s="176">
        <f t="shared" si="12"/>
        <v>100</v>
      </c>
    </row>
    <row r="81" spans="1:12" ht="12" customHeight="1">
      <c r="A81" s="26"/>
      <c r="B81" s="35">
        <v>42</v>
      </c>
      <c r="C81" s="36" t="s">
        <v>93</v>
      </c>
      <c r="D81" s="271">
        <f t="shared" si="43"/>
        <v>0</v>
      </c>
      <c r="E81" s="118">
        <f t="shared" si="44"/>
        <v>3500</v>
      </c>
      <c r="F81" s="231">
        <f t="shared" si="44"/>
        <v>2025</v>
      </c>
      <c r="G81" s="118">
        <f t="shared" si="44"/>
        <v>2025</v>
      </c>
      <c r="H81" s="118">
        <f t="shared" si="44"/>
        <v>2025</v>
      </c>
      <c r="I81" s="176" t="e">
        <f t="shared" si="40"/>
        <v>#DIV/0!</v>
      </c>
      <c r="J81" s="176">
        <f t="shared" si="10"/>
        <v>57.857142857142861</v>
      </c>
      <c r="K81" s="176">
        <f t="shared" si="11"/>
        <v>100</v>
      </c>
      <c r="L81" s="176">
        <f t="shared" si="12"/>
        <v>100</v>
      </c>
    </row>
    <row r="82" spans="1:12" ht="12" customHeight="1">
      <c r="A82" s="26"/>
      <c r="B82" s="37">
        <v>422</v>
      </c>
      <c r="C82" s="39" t="s">
        <v>39</v>
      </c>
      <c r="D82" s="97">
        <v>0</v>
      </c>
      <c r="E82" s="146">
        <v>3500</v>
      </c>
      <c r="F82" s="232">
        <v>2025</v>
      </c>
      <c r="G82" s="116">
        <f>F82</f>
        <v>2025</v>
      </c>
      <c r="H82" s="116">
        <f>G82</f>
        <v>2025</v>
      </c>
      <c r="I82" s="176" t="e">
        <f t="shared" si="40"/>
        <v>#DIV/0!</v>
      </c>
      <c r="J82" s="176">
        <f t="shared" si="10"/>
        <v>57.857142857142861</v>
      </c>
      <c r="K82" s="176">
        <f t="shared" si="11"/>
        <v>100</v>
      </c>
      <c r="L82" s="176">
        <f t="shared" si="12"/>
        <v>100</v>
      </c>
    </row>
    <row r="83" spans="1:12" ht="12" customHeight="1">
      <c r="A83" s="26"/>
      <c r="B83" s="37">
        <v>423</v>
      </c>
      <c r="C83" s="40" t="s">
        <v>173</v>
      </c>
      <c r="D83" s="97">
        <v>0</v>
      </c>
      <c r="E83" s="146">
        <v>0</v>
      </c>
      <c r="F83" s="232">
        <v>0</v>
      </c>
      <c r="G83" s="146">
        <v>0</v>
      </c>
      <c r="H83" s="146">
        <v>0</v>
      </c>
      <c r="I83" s="176" t="e">
        <f t="shared" si="40"/>
        <v>#DIV/0!</v>
      </c>
      <c r="J83" s="176" t="e">
        <f t="shared" si="10"/>
        <v>#DIV/0!</v>
      </c>
      <c r="K83" s="176" t="e">
        <f t="shared" si="11"/>
        <v>#DIV/0!</v>
      </c>
      <c r="L83" s="176" t="e">
        <f t="shared" si="12"/>
        <v>#DIV/0!</v>
      </c>
    </row>
    <row r="84" spans="1:12" ht="12" customHeight="1">
      <c r="A84" s="396" t="s">
        <v>188</v>
      </c>
      <c r="B84" s="430"/>
      <c r="C84" s="430"/>
      <c r="D84" s="264">
        <f t="shared" ref="D84" si="45">D85</f>
        <v>6777.45</v>
      </c>
      <c r="E84" s="112">
        <f>E85</f>
        <v>12700</v>
      </c>
      <c r="F84" s="224">
        <f>F85</f>
        <v>7900</v>
      </c>
      <c r="G84" s="112">
        <f>G85</f>
        <v>7900</v>
      </c>
      <c r="H84" s="112">
        <f>H85</f>
        <v>7900</v>
      </c>
      <c r="I84" s="178">
        <f t="shared" si="40"/>
        <v>187.38611129554627</v>
      </c>
      <c r="J84" s="178">
        <f t="shared" si="10"/>
        <v>62.204724409448822</v>
      </c>
      <c r="K84" s="178">
        <f t="shared" si="11"/>
        <v>100</v>
      </c>
      <c r="L84" s="178">
        <f t="shared" si="12"/>
        <v>100</v>
      </c>
    </row>
    <row r="85" spans="1:12" ht="12" customHeight="1">
      <c r="A85" s="403" t="s">
        <v>153</v>
      </c>
      <c r="B85" s="403"/>
      <c r="C85" s="403"/>
      <c r="D85" s="266">
        <f t="shared" ref="D85" si="46">D87</f>
        <v>6777.45</v>
      </c>
      <c r="E85" s="113">
        <f>E87</f>
        <v>12700</v>
      </c>
      <c r="F85" s="225">
        <f>F87</f>
        <v>7900</v>
      </c>
      <c r="G85" s="113">
        <f>G87</f>
        <v>7900</v>
      </c>
      <c r="H85" s="113">
        <f>H87</f>
        <v>7900</v>
      </c>
      <c r="I85" s="179">
        <f t="shared" si="40"/>
        <v>187.38611129554627</v>
      </c>
      <c r="J85" s="179">
        <f t="shared" si="10"/>
        <v>62.204724409448822</v>
      </c>
      <c r="K85" s="179">
        <f t="shared" si="11"/>
        <v>100</v>
      </c>
      <c r="L85" s="179">
        <f t="shared" si="12"/>
        <v>100</v>
      </c>
    </row>
    <row r="86" spans="1:12" ht="12" customHeight="1">
      <c r="A86" s="413" t="s">
        <v>56</v>
      </c>
      <c r="B86" s="413"/>
      <c r="C86" s="413"/>
      <c r="D86" s="267">
        <f t="shared" ref="D86:D87" si="47">D87</f>
        <v>6777.45</v>
      </c>
      <c r="E86" s="114">
        <f t="shared" ref="E86:H87" si="48">E87</f>
        <v>12700</v>
      </c>
      <c r="F86" s="226">
        <f t="shared" si="48"/>
        <v>7900</v>
      </c>
      <c r="G86" s="114">
        <f t="shared" si="48"/>
        <v>7900</v>
      </c>
      <c r="H86" s="114">
        <f t="shared" si="48"/>
        <v>7900</v>
      </c>
      <c r="I86" s="180">
        <f t="shared" si="40"/>
        <v>187.38611129554627</v>
      </c>
      <c r="J86" s="180">
        <f t="shared" ref="J86:J149" si="49">F86/E86*100</f>
        <v>62.204724409448822</v>
      </c>
      <c r="K86" s="180">
        <f t="shared" ref="K86:K149" si="50">G86/F86*100</f>
        <v>100</v>
      </c>
      <c r="L86" s="180">
        <f t="shared" ref="L86:L149" si="51">H86/G86*100</f>
        <v>100</v>
      </c>
    </row>
    <row r="87" spans="1:12" ht="12" customHeight="1">
      <c r="A87" s="26"/>
      <c r="B87" s="35">
        <v>4</v>
      </c>
      <c r="C87" s="36" t="s">
        <v>92</v>
      </c>
      <c r="D87" s="271">
        <f t="shared" si="47"/>
        <v>6777.45</v>
      </c>
      <c r="E87" s="118">
        <f t="shared" si="48"/>
        <v>12700</v>
      </c>
      <c r="F87" s="231">
        <f t="shared" si="48"/>
        <v>7900</v>
      </c>
      <c r="G87" s="118">
        <f t="shared" si="48"/>
        <v>7900</v>
      </c>
      <c r="H87" s="118">
        <f t="shared" si="48"/>
        <v>7900</v>
      </c>
      <c r="I87" s="176">
        <f t="shared" si="40"/>
        <v>187.38611129554627</v>
      </c>
      <c r="J87" s="176">
        <f t="shared" si="49"/>
        <v>62.204724409448822</v>
      </c>
      <c r="K87" s="176">
        <f t="shared" si="50"/>
        <v>100</v>
      </c>
      <c r="L87" s="176">
        <f t="shared" si="51"/>
        <v>100</v>
      </c>
    </row>
    <row r="88" spans="1:12" ht="12" customHeight="1">
      <c r="A88" s="26"/>
      <c r="B88" s="35">
        <v>42</v>
      </c>
      <c r="C88" s="36" t="s">
        <v>93</v>
      </c>
      <c r="D88" s="271">
        <f>SUM(D89,D90,D91)</f>
        <v>6777.45</v>
      </c>
      <c r="E88" s="289">
        <f>SUM(E89,E90,E91)</f>
        <v>12700</v>
      </c>
      <c r="F88" s="235">
        <f>SUM(F89,F90,F91)</f>
        <v>7900</v>
      </c>
      <c r="G88" s="289">
        <f>SUM(G89,G90,G91)</f>
        <v>7900</v>
      </c>
      <c r="H88" s="289">
        <f>SUM(H89,H90,H91)</f>
        <v>7900</v>
      </c>
      <c r="I88" s="176">
        <f t="shared" si="40"/>
        <v>187.38611129554627</v>
      </c>
      <c r="J88" s="176">
        <f t="shared" si="49"/>
        <v>62.204724409448822</v>
      </c>
      <c r="K88" s="176">
        <f t="shared" si="50"/>
        <v>100</v>
      </c>
      <c r="L88" s="176">
        <f t="shared" si="51"/>
        <v>100</v>
      </c>
    </row>
    <row r="89" spans="1:12" ht="12" customHeight="1">
      <c r="A89" s="26"/>
      <c r="B89" s="37">
        <v>422</v>
      </c>
      <c r="C89" s="39" t="s">
        <v>39</v>
      </c>
      <c r="D89" s="97">
        <v>1777.45</v>
      </c>
      <c r="E89" s="146">
        <v>6700</v>
      </c>
      <c r="F89" s="232">
        <v>6900</v>
      </c>
      <c r="G89" s="116">
        <f>F89</f>
        <v>6900</v>
      </c>
      <c r="H89" s="116">
        <f>G89</f>
        <v>6900</v>
      </c>
      <c r="I89" s="176">
        <f t="shared" si="40"/>
        <v>376.94449914202931</v>
      </c>
      <c r="J89" s="176">
        <f t="shared" si="49"/>
        <v>102.98507462686568</v>
      </c>
      <c r="K89" s="176">
        <f t="shared" si="50"/>
        <v>100</v>
      </c>
      <c r="L89" s="176">
        <f t="shared" si="51"/>
        <v>100</v>
      </c>
    </row>
    <row r="90" spans="1:12" ht="12" customHeight="1">
      <c r="A90" s="26"/>
      <c r="B90" s="37">
        <v>423</v>
      </c>
      <c r="C90" s="39" t="s">
        <v>173</v>
      </c>
      <c r="D90" s="97">
        <v>0</v>
      </c>
      <c r="E90" s="146">
        <v>0</v>
      </c>
      <c r="F90" s="232">
        <v>0</v>
      </c>
      <c r="G90" s="116">
        <v>0</v>
      </c>
      <c r="H90" s="116">
        <v>0</v>
      </c>
      <c r="I90" s="176" t="e">
        <f t="shared" si="40"/>
        <v>#DIV/0!</v>
      </c>
      <c r="J90" s="176" t="e">
        <f t="shared" si="49"/>
        <v>#DIV/0!</v>
      </c>
      <c r="K90" s="176" t="e">
        <f t="shared" si="50"/>
        <v>#DIV/0!</v>
      </c>
      <c r="L90" s="176" t="e">
        <f t="shared" si="51"/>
        <v>#DIV/0!</v>
      </c>
    </row>
    <row r="91" spans="1:12" ht="12" customHeight="1">
      <c r="A91" s="26"/>
      <c r="B91" s="37">
        <v>426</v>
      </c>
      <c r="C91" s="39" t="s">
        <v>40</v>
      </c>
      <c r="D91" s="97">
        <v>5000</v>
      </c>
      <c r="E91" s="146">
        <v>6000</v>
      </c>
      <c r="F91" s="232">
        <v>1000</v>
      </c>
      <c r="G91" s="116">
        <f>F91</f>
        <v>1000</v>
      </c>
      <c r="H91" s="116">
        <f>G91</f>
        <v>1000</v>
      </c>
      <c r="I91" s="176">
        <f t="shared" si="40"/>
        <v>120</v>
      </c>
      <c r="J91" s="176">
        <f t="shared" si="49"/>
        <v>16.666666666666664</v>
      </c>
      <c r="K91" s="176">
        <f t="shared" si="50"/>
        <v>100</v>
      </c>
      <c r="L91" s="176">
        <f t="shared" si="51"/>
        <v>100</v>
      </c>
    </row>
    <row r="92" spans="1:12" ht="12" customHeight="1">
      <c r="A92" s="396" t="s">
        <v>180</v>
      </c>
      <c r="B92" s="396"/>
      <c r="C92" s="396"/>
      <c r="D92" s="264">
        <f t="shared" ref="D92" si="52">D93</f>
        <v>100197.25</v>
      </c>
      <c r="E92" s="112">
        <f>E93</f>
        <v>170200</v>
      </c>
      <c r="F92" s="224">
        <f>F93</f>
        <v>111500</v>
      </c>
      <c r="G92" s="112">
        <f>G93</f>
        <v>118591.94</v>
      </c>
      <c r="H92" s="112">
        <f>H93</f>
        <v>119591.94</v>
      </c>
      <c r="I92" s="178">
        <f t="shared" si="40"/>
        <v>169.86494140308241</v>
      </c>
      <c r="J92" s="178">
        <f t="shared" si="49"/>
        <v>65.511163337250295</v>
      </c>
      <c r="K92" s="178">
        <f t="shared" si="50"/>
        <v>106.36048430493274</v>
      </c>
      <c r="L92" s="178">
        <f t="shared" si="51"/>
        <v>100.84322762575601</v>
      </c>
    </row>
    <row r="93" spans="1:12" ht="12" customHeight="1">
      <c r="A93" s="403" t="s">
        <v>153</v>
      </c>
      <c r="B93" s="403"/>
      <c r="C93" s="403"/>
      <c r="D93" s="266">
        <f t="shared" ref="D93" si="53">D96</f>
        <v>100197.25</v>
      </c>
      <c r="E93" s="113">
        <f>E96</f>
        <v>170200</v>
      </c>
      <c r="F93" s="225">
        <f>F96</f>
        <v>111500</v>
      </c>
      <c r="G93" s="113">
        <f>G96</f>
        <v>118591.94</v>
      </c>
      <c r="H93" s="113">
        <f>H96</f>
        <v>119591.94</v>
      </c>
      <c r="I93" s="179">
        <f t="shared" si="40"/>
        <v>169.86494140308241</v>
      </c>
      <c r="J93" s="179">
        <f t="shared" si="49"/>
        <v>65.511163337250295</v>
      </c>
      <c r="K93" s="179">
        <f t="shared" si="50"/>
        <v>106.36048430493274</v>
      </c>
      <c r="L93" s="179">
        <f t="shared" si="51"/>
        <v>100.84322762575601</v>
      </c>
    </row>
    <row r="94" spans="1:12" ht="12" customHeight="1">
      <c r="A94" s="413" t="s">
        <v>67</v>
      </c>
      <c r="B94" s="413"/>
      <c r="C94" s="413"/>
      <c r="D94" s="267">
        <v>0</v>
      </c>
      <c r="E94" s="114">
        <f>E92-E95</f>
        <v>10200</v>
      </c>
      <c r="F94" s="226">
        <f>F92-F95</f>
        <v>78638</v>
      </c>
      <c r="G94" s="114">
        <f>G92-G95</f>
        <v>83591.94</v>
      </c>
      <c r="H94" s="114">
        <f>H92-H95</f>
        <v>84591.94</v>
      </c>
      <c r="I94" s="180" t="e">
        <f t="shared" si="40"/>
        <v>#DIV/0!</v>
      </c>
      <c r="J94" s="180">
        <f t="shared" si="49"/>
        <v>770.96078431372553</v>
      </c>
      <c r="K94" s="180">
        <f t="shared" si="50"/>
        <v>106.29967700094103</v>
      </c>
      <c r="L94" s="180">
        <f t="shared" si="51"/>
        <v>101.19628758466426</v>
      </c>
    </row>
    <row r="95" spans="1:12" ht="12" customHeight="1">
      <c r="A95" s="413" t="s">
        <v>68</v>
      </c>
      <c r="B95" s="413"/>
      <c r="C95" s="413"/>
      <c r="D95" s="267">
        <v>100197.25</v>
      </c>
      <c r="E95" s="114">
        <v>160000</v>
      </c>
      <c r="F95" s="226">
        <v>32862</v>
      </c>
      <c r="G95" s="114">
        <v>35000</v>
      </c>
      <c r="H95" s="114">
        <v>35000</v>
      </c>
      <c r="I95" s="180">
        <f t="shared" si="40"/>
        <v>159.68502129549464</v>
      </c>
      <c r="J95" s="180">
        <f t="shared" si="49"/>
        <v>20.53875</v>
      </c>
      <c r="K95" s="180">
        <f t="shared" si="50"/>
        <v>106.50599476599112</v>
      </c>
      <c r="L95" s="180">
        <f t="shared" si="51"/>
        <v>100</v>
      </c>
    </row>
    <row r="96" spans="1:12" ht="12" customHeight="1">
      <c r="A96" s="26"/>
      <c r="B96" s="35">
        <v>4</v>
      </c>
      <c r="C96" s="36" t="s">
        <v>92</v>
      </c>
      <c r="D96" s="260">
        <f t="shared" ref="D96" si="54">SUM(D97,D99)</f>
        <v>100197.25</v>
      </c>
      <c r="E96" s="110">
        <f>SUM(E97,E99)</f>
        <v>170200</v>
      </c>
      <c r="F96" s="222">
        <f>SUM(F97,F99)</f>
        <v>111500</v>
      </c>
      <c r="G96" s="110">
        <f>SUM(G97,G99)</f>
        <v>118591.94</v>
      </c>
      <c r="H96" s="110">
        <f>SUM(H97,H99)</f>
        <v>119591.94</v>
      </c>
      <c r="I96" s="176">
        <f t="shared" si="40"/>
        <v>169.86494140308241</v>
      </c>
      <c r="J96" s="176">
        <f t="shared" si="49"/>
        <v>65.511163337250295</v>
      </c>
      <c r="K96" s="176">
        <f t="shared" si="50"/>
        <v>106.36048430493274</v>
      </c>
      <c r="L96" s="176">
        <f t="shared" si="51"/>
        <v>100.84322762575601</v>
      </c>
    </row>
    <row r="97" spans="1:12" ht="12" customHeight="1">
      <c r="A97" s="26"/>
      <c r="B97" s="35">
        <v>45</v>
      </c>
      <c r="C97" s="36" t="s">
        <v>181</v>
      </c>
      <c r="D97" s="268">
        <f t="shared" ref="D97" si="55">SUM(D98:D98)</f>
        <v>100197.25</v>
      </c>
      <c r="E97" s="115">
        <f>SUM(E98:E98)</f>
        <v>160000</v>
      </c>
      <c r="F97" s="227">
        <f>SUM(F98:F98)</f>
        <v>110000</v>
      </c>
      <c r="G97" s="115">
        <f>SUM(G98:G98)</f>
        <v>111000</v>
      </c>
      <c r="H97" s="115">
        <f>SUM(H98:H98)</f>
        <v>112000</v>
      </c>
      <c r="I97" s="176">
        <f t="shared" si="40"/>
        <v>159.68502129549464</v>
      </c>
      <c r="J97" s="176">
        <f t="shared" si="49"/>
        <v>68.75</v>
      </c>
      <c r="K97" s="176">
        <f t="shared" si="50"/>
        <v>100.90909090909091</v>
      </c>
      <c r="L97" s="176">
        <f t="shared" si="51"/>
        <v>100.90090090090089</v>
      </c>
    </row>
    <row r="98" spans="1:12" ht="12" customHeight="1">
      <c r="A98" s="26"/>
      <c r="B98" s="37">
        <v>451</v>
      </c>
      <c r="C98" s="39" t="s">
        <v>42</v>
      </c>
      <c r="D98" s="97">
        <v>100197.25</v>
      </c>
      <c r="E98" s="146">
        <v>160000</v>
      </c>
      <c r="F98" s="232">
        <v>110000</v>
      </c>
      <c r="G98" s="116">
        <v>111000</v>
      </c>
      <c r="H98" s="116">
        <v>112000</v>
      </c>
      <c r="I98" s="176">
        <f t="shared" si="40"/>
        <v>159.68502129549464</v>
      </c>
      <c r="J98" s="176">
        <f t="shared" si="49"/>
        <v>68.75</v>
      </c>
      <c r="K98" s="176">
        <f t="shared" si="50"/>
        <v>100.90909090909091</v>
      </c>
      <c r="L98" s="176">
        <f t="shared" si="51"/>
        <v>100.90090090090089</v>
      </c>
    </row>
    <row r="99" spans="1:12" ht="12" customHeight="1">
      <c r="A99" s="26"/>
      <c r="B99" s="35">
        <v>42</v>
      </c>
      <c r="C99" s="36" t="s">
        <v>182</v>
      </c>
      <c r="D99" s="268">
        <f t="shared" ref="D99" si="56">D101</f>
        <v>0</v>
      </c>
      <c r="E99" s="115">
        <f>SUM(E100:E101)</f>
        <v>10200</v>
      </c>
      <c r="F99" s="227">
        <f>SUM(F100:F101)</f>
        <v>1500</v>
      </c>
      <c r="G99" s="115">
        <f t="shared" ref="G99:H99" si="57">SUM(G100:G101)</f>
        <v>7591.94</v>
      </c>
      <c r="H99" s="115">
        <f t="shared" si="57"/>
        <v>7591.94</v>
      </c>
      <c r="I99" s="176" t="e">
        <f t="shared" si="40"/>
        <v>#DIV/0!</v>
      </c>
      <c r="J99" s="176">
        <f t="shared" si="49"/>
        <v>14.705882352941178</v>
      </c>
      <c r="K99" s="176">
        <f t="shared" si="50"/>
        <v>506.12933333333336</v>
      </c>
      <c r="L99" s="176">
        <f t="shared" si="51"/>
        <v>100</v>
      </c>
    </row>
    <row r="100" spans="1:12" ht="12" customHeight="1">
      <c r="A100" s="26"/>
      <c r="B100" s="44">
        <v>422</v>
      </c>
      <c r="C100" s="41" t="s">
        <v>39</v>
      </c>
      <c r="D100" s="99">
        <v>0</v>
      </c>
      <c r="E100" s="146">
        <v>3500</v>
      </c>
      <c r="F100" s="232">
        <v>1000</v>
      </c>
      <c r="G100" s="116">
        <f>F100</f>
        <v>1000</v>
      </c>
      <c r="H100" s="116">
        <f>G100</f>
        <v>1000</v>
      </c>
      <c r="I100" s="185" t="e">
        <f t="shared" si="40"/>
        <v>#DIV/0!</v>
      </c>
      <c r="J100" s="185">
        <f t="shared" si="49"/>
        <v>28.571428571428569</v>
      </c>
      <c r="K100" s="185">
        <f t="shared" si="50"/>
        <v>100</v>
      </c>
      <c r="L100" s="185">
        <f t="shared" si="51"/>
        <v>100</v>
      </c>
    </row>
    <row r="101" spans="1:12" ht="12" customHeight="1">
      <c r="A101" s="26"/>
      <c r="B101" s="37">
        <v>426</v>
      </c>
      <c r="C101" s="39" t="s">
        <v>69</v>
      </c>
      <c r="D101" s="97">
        <v>0</v>
      </c>
      <c r="E101" s="146">
        <v>6700</v>
      </c>
      <c r="F101" s="232">
        <v>500</v>
      </c>
      <c r="G101" s="116">
        <v>6591.94</v>
      </c>
      <c r="H101" s="116">
        <f>G101</f>
        <v>6591.94</v>
      </c>
      <c r="I101" s="176" t="e">
        <f t="shared" si="40"/>
        <v>#DIV/0!</v>
      </c>
      <c r="J101" s="176">
        <f t="shared" si="49"/>
        <v>7.4626865671641784</v>
      </c>
      <c r="K101" s="176">
        <f t="shared" si="50"/>
        <v>1318.3879999999999</v>
      </c>
      <c r="L101" s="176">
        <f t="shared" si="51"/>
        <v>100</v>
      </c>
    </row>
    <row r="102" spans="1:12" ht="12" customHeight="1">
      <c r="A102" s="429" t="s">
        <v>70</v>
      </c>
      <c r="B102" s="429"/>
      <c r="C102" s="429"/>
      <c r="D102" s="276">
        <f t="shared" ref="D102" si="58">SUM(D103,D151,D195)</f>
        <v>302253.14</v>
      </c>
      <c r="E102" s="102">
        <f>SUM(E103,E151,E195)</f>
        <v>1138818</v>
      </c>
      <c r="F102" s="236">
        <f>SUM(F103,F151,F195)</f>
        <v>1093251</v>
      </c>
      <c r="G102" s="102">
        <f>SUM(G103,G151,G195)</f>
        <v>613235</v>
      </c>
      <c r="H102" s="102">
        <f>SUM(H103,H151,H195)</f>
        <v>498835</v>
      </c>
      <c r="I102" s="176">
        <f t="shared" si="40"/>
        <v>376.77623464887739</v>
      </c>
      <c r="J102" s="176">
        <f t="shared" si="49"/>
        <v>95.998746068291865</v>
      </c>
      <c r="K102" s="176">
        <f t="shared" si="50"/>
        <v>56.092791133966493</v>
      </c>
      <c r="L102" s="176">
        <f t="shared" si="51"/>
        <v>81.344835177378982</v>
      </c>
    </row>
    <row r="103" spans="1:12" ht="12" customHeight="1">
      <c r="A103" s="410" t="s">
        <v>186</v>
      </c>
      <c r="B103" s="410"/>
      <c r="C103" s="410"/>
      <c r="D103" s="262">
        <f t="shared" ref="D103" si="59">SUM(D104,D113,D120,D137,D144)</f>
        <v>93564.56</v>
      </c>
      <c r="E103" s="111">
        <f>SUM(E104,E113,E120,E137,E144,E128)</f>
        <v>92500</v>
      </c>
      <c r="F103" s="223">
        <f>SUM(F104,F113,F120,F137,F144,F128)</f>
        <v>117735</v>
      </c>
      <c r="G103" s="111">
        <f>SUM(G104,G113,G120,G137,G144,G128)</f>
        <v>117835</v>
      </c>
      <c r="H103" s="111">
        <f>SUM(H104,H113,H120,H137,H144,H128)</f>
        <v>117935</v>
      </c>
      <c r="I103" s="177">
        <f t="shared" si="40"/>
        <v>98.862218771722979</v>
      </c>
      <c r="J103" s="177">
        <f t="shared" si="49"/>
        <v>127.28108108108107</v>
      </c>
      <c r="K103" s="177">
        <f t="shared" si="50"/>
        <v>100.08493650995879</v>
      </c>
      <c r="L103" s="177">
        <f t="shared" si="51"/>
        <v>100.08486442907456</v>
      </c>
    </row>
    <row r="104" spans="1:12" ht="12" customHeight="1">
      <c r="A104" s="396" t="s">
        <v>185</v>
      </c>
      <c r="B104" s="396"/>
      <c r="C104" s="396"/>
      <c r="D104" s="264">
        <f t="shared" ref="D104" si="60">D109</f>
        <v>6439.54</v>
      </c>
      <c r="E104" s="112">
        <f>E109</f>
        <v>9400</v>
      </c>
      <c r="F104" s="224">
        <f>F109</f>
        <v>17502</v>
      </c>
      <c r="G104" s="112">
        <f>G109</f>
        <v>17552</v>
      </c>
      <c r="H104" s="112">
        <f>H109</f>
        <v>17602</v>
      </c>
      <c r="I104" s="178">
        <f t="shared" si="40"/>
        <v>145.97315957350992</v>
      </c>
      <c r="J104" s="178">
        <f t="shared" si="49"/>
        <v>186.19148936170214</v>
      </c>
      <c r="K104" s="178">
        <f t="shared" si="50"/>
        <v>100.28568163638441</v>
      </c>
      <c r="L104" s="178">
        <f t="shared" si="51"/>
        <v>100.28486782133091</v>
      </c>
    </row>
    <row r="105" spans="1:12" ht="12" customHeight="1">
      <c r="A105" s="403" t="s">
        <v>153</v>
      </c>
      <c r="B105" s="403"/>
      <c r="C105" s="403"/>
      <c r="D105" s="266">
        <f t="shared" ref="D105" si="61">D109</f>
        <v>6439.54</v>
      </c>
      <c r="E105" s="113">
        <f>E109</f>
        <v>9400</v>
      </c>
      <c r="F105" s="225">
        <f>F109</f>
        <v>17502</v>
      </c>
      <c r="G105" s="113">
        <f>G109</f>
        <v>17552</v>
      </c>
      <c r="H105" s="113">
        <f>H109</f>
        <v>17602</v>
      </c>
      <c r="I105" s="179">
        <f t="shared" si="40"/>
        <v>145.97315957350992</v>
      </c>
      <c r="J105" s="179">
        <f t="shared" si="49"/>
        <v>186.19148936170214</v>
      </c>
      <c r="K105" s="179">
        <f t="shared" si="50"/>
        <v>100.28568163638441</v>
      </c>
      <c r="L105" s="179">
        <f t="shared" si="51"/>
        <v>100.28486782133091</v>
      </c>
    </row>
    <row r="106" spans="1:12" ht="12" customHeight="1">
      <c r="A106" s="413" t="s">
        <v>56</v>
      </c>
      <c r="B106" s="413"/>
      <c r="C106" s="413"/>
      <c r="D106" s="267">
        <v>0</v>
      </c>
      <c r="E106" s="114">
        <v>0</v>
      </c>
      <c r="F106" s="226">
        <f>F103-(F107+F108)</f>
        <v>6233</v>
      </c>
      <c r="G106" s="226">
        <f t="shared" ref="G106:H106" si="62">G103-(G107+G108)</f>
        <v>6283</v>
      </c>
      <c r="H106" s="226">
        <f t="shared" si="62"/>
        <v>6333</v>
      </c>
      <c r="I106" s="180" t="e">
        <f t="shared" si="40"/>
        <v>#DIV/0!</v>
      </c>
      <c r="J106" s="180" t="e">
        <f t="shared" si="49"/>
        <v>#DIV/0!</v>
      </c>
      <c r="K106" s="180">
        <f t="shared" si="50"/>
        <v>100.80218193486283</v>
      </c>
      <c r="L106" s="180">
        <f t="shared" si="51"/>
        <v>100.79579818558014</v>
      </c>
    </row>
    <row r="107" spans="1:12" ht="12" customHeight="1">
      <c r="A107" s="413" t="s">
        <v>68</v>
      </c>
      <c r="B107" s="413"/>
      <c r="C107" s="413"/>
      <c r="D107" s="267">
        <v>0</v>
      </c>
      <c r="E107" s="114">
        <v>0</v>
      </c>
      <c r="F107" s="226">
        <v>94000</v>
      </c>
      <c r="G107" s="114">
        <v>94000</v>
      </c>
      <c r="H107" s="114">
        <v>94000</v>
      </c>
      <c r="I107" s="180" t="e">
        <f t="shared" si="40"/>
        <v>#DIV/0!</v>
      </c>
      <c r="J107" s="180" t="e">
        <f t="shared" si="49"/>
        <v>#DIV/0!</v>
      </c>
      <c r="K107" s="180">
        <f t="shared" si="50"/>
        <v>100</v>
      </c>
      <c r="L107" s="180">
        <f t="shared" si="51"/>
        <v>100</v>
      </c>
    </row>
    <row r="108" spans="1:12" ht="12" customHeight="1">
      <c r="A108" s="413" t="s">
        <v>187</v>
      </c>
      <c r="B108" s="413"/>
      <c r="C108" s="413"/>
      <c r="D108" s="267">
        <f t="shared" ref="D108:D109" si="63">D109</f>
        <v>6439.54</v>
      </c>
      <c r="E108" s="114">
        <f t="shared" ref="E108:H109" si="64">E109</f>
        <v>9400</v>
      </c>
      <c r="F108" s="226">
        <f t="shared" si="64"/>
        <v>17502</v>
      </c>
      <c r="G108" s="114">
        <f t="shared" si="64"/>
        <v>17552</v>
      </c>
      <c r="H108" s="114">
        <f t="shared" si="64"/>
        <v>17602</v>
      </c>
      <c r="I108" s="180">
        <f t="shared" si="40"/>
        <v>145.97315957350992</v>
      </c>
      <c r="J108" s="180">
        <f t="shared" si="49"/>
        <v>186.19148936170214</v>
      </c>
      <c r="K108" s="180">
        <f t="shared" si="50"/>
        <v>100.28568163638441</v>
      </c>
      <c r="L108" s="180">
        <f t="shared" si="51"/>
        <v>100.28486782133091</v>
      </c>
    </row>
    <row r="109" spans="1:12" ht="12" customHeight="1">
      <c r="A109" s="26"/>
      <c r="B109" s="35">
        <v>3</v>
      </c>
      <c r="C109" s="36" t="s">
        <v>57</v>
      </c>
      <c r="D109" s="260">
        <f t="shared" si="63"/>
        <v>6439.54</v>
      </c>
      <c r="E109" s="110">
        <f t="shared" si="64"/>
        <v>9400</v>
      </c>
      <c r="F109" s="222">
        <f t="shared" si="64"/>
        <v>17502</v>
      </c>
      <c r="G109" s="110">
        <f t="shared" si="64"/>
        <v>17552</v>
      </c>
      <c r="H109" s="110">
        <f t="shared" si="64"/>
        <v>17602</v>
      </c>
      <c r="I109" s="176">
        <f t="shared" si="40"/>
        <v>145.97315957350992</v>
      </c>
      <c r="J109" s="176">
        <f t="shared" si="49"/>
        <v>186.19148936170214</v>
      </c>
      <c r="K109" s="176">
        <f t="shared" si="50"/>
        <v>100.28568163638441</v>
      </c>
      <c r="L109" s="176">
        <f t="shared" si="51"/>
        <v>100.28486782133091</v>
      </c>
    </row>
    <row r="110" spans="1:12" ht="12" customHeight="1">
      <c r="A110" s="26"/>
      <c r="B110" s="35">
        <v>32</v>
      </c>
      <c r="C110" s="36" t="s">
        <v>58</v>
      </c>
      <c r="D110" s="268">
        <f t="shared" ref="D110" si="65">SUM(D111,D112)</f>
        <v>6439.54</v>
      </c>
      <c r="E110" s="115">
        <f>SUM(E111,E112)</f>
        <v>9400</v>
      </c>
      <c r="F110" s="227">
        <f>SUM(F111,F112)</f>
        <v>17502</v>
      </c>
      <c r="G110" s="115">
        <f>SUM(G111,G112)</f>
        <v>17552</v>
      </c>
      <c r="H110" s="115">
        <f>SUM(H111,H112)</f>
        <v>17602</v>
      </c>
      <c r="I110" s="176">
        <f t="shared" si="40"/>
        <v>145.97315957350992</v>
      </c>
      <c r="J110" s="176">
        <f t="shared" si="49"/>
        <v>186.19148936170214</v>
      </c>
      <c r="K110" s="176">
        <f t="shared" si="50"/>
        <v>100.28568163638441</v>
      </c>
      <c r="L110" s="176">
        <f t="shared" si="51"/>
        <v>100.28486782133091</v>
      </c>
    </row>
    <row r="111" spans="1:12" ht="12" customHeight="1">
      <c r="A111" s="26"/>
      <c r="B111" s="37">
        <v>322</v>
      </c>
      <c r="C111" s="39" t="s">
        <v>61</v>
      </c>
      <c r="D111" s="97">
        <v>3997.07</v>
      </c>
      <c r="E111" s="146">
        <v>6700</v>
      </c>
      <c r="F111" s="232">
        <v>8250</v>
      </c>
      <c r="G111" s="116">
        <v>8300</v>
      </c>
      <c r="H111" s="116">
        <v>8350</v>
      </c>
      <c r="I111" s="176">
        <f t="shared" si="40"/>
        <v>167.62278368905223</v>
      </c>
      <c r="J111" s="176">
        <f t="shared" si="49"/>
        <v>123.13432835820895</v>
      </c>
      <c r="K111" s="176">
        <f t="shared" si="50"/>
        <v>100.60606060606061</v>
      </c>
      <c r="L111" s="176">
        <f t="shared" si="51"/>
        <v>100.60240963855422</v>
      </c>
    </row>
    <row r="112" spans="1:12" ht="12" customHeight="1">
      <c r="A112" s="26"/>
      <c r="B112" s="45">
        <v>323</v>
      </c>
      <c r="C112" s="39" t="s">
        <v>59</v>
      </c>
      <c r="D112" s="97">
        <v>2442.4699999999998</v>
      </c>
      <c r="E112" s="146">
        <v>2700</v>
      </c>
      <c r="F112" s="232">
        <v>9252</v>
      </c>
      <c r="G112" s="116">
        <f>F112</f>
        <v>9252</v>
      </c>
      <c r="H112" s="116">
        <f>G112</f>
        <v>9252</v>
      </c>
      <c r="I112" s="176">
        <f t="shared" si="40"/>
        <v>110.54383472468446</v>
      </c>
      <c r="J112" s="176">
        <f t="shared" si="49"/>
        <v>342.66666666666669</v>
      </c>
      <c r="K112" s="176">
        <f t="shared" si="50"/>
        <v>100</v>
      </c>
      <c r="L112" s="176">
        <f t="shared" si="51"/>
        <v>100</v>
      </c>
    </row>
    <row r="113" spans="1:12" ht="12" customHeight="1">
      <c r="A113" s="396" t="s">
        <v>254</v>
      </c>
      <c r="B113" s="396"/>
      <c r="C113" s="396"/>
      <c r="D113" s="264">
        <f t="shared" ref="D113" si="66">D114</f>
        <v>11950.2</v>
      </c>
      <c r="E113" s="112">
        <f>E114</f>
        <v>6100</v>
      </c>
      <c r="F113" s="224">
        <f>F114</f>
        <v>14283</v>
      </c>
      <c r="G113" s="112">
        <f>G114</f>
        <v>14283</v>
      </c>
      <c r="H113" s="112">
        <f>H114</f>
        <v>14283</v>
      </c>
      <c r="I113" s="178">
        <f t="shared" si="40"/>
        <v>51.045170792120629</v>
      </c>
      <c r="J113" s="178">
        <f t="shared" si="49"/>
        <v>234.14754098360655</v>
      </c>
      <c r="K113" s="178">
        <f t="shared" si="50"/>
        <v>100</v>
      </c>
      <c r="L113" s="178">
        <f t="shared" si="51"/>
        <v>100</v>
      </c>
    </row>
    <row r="114" spans="1:12" ht="12" customHeight="1">
      <c r="A114" s="403" t="s">
        <v>153</v>
      </c>
      <c r="B114" s="403"/>
      <c r="C114" s="403"/>
      <c r="D114" s="266">
        <f t="shared" ref="D114" si="67">D116</f>
        <v>11950.2</v>
      </c>
      <c r="E114" s="113">
        <f>E116</f>
        <v>6100</v>
      </c>
      <c r="F114" s="225">
        <f>F116</f>
        <v>14283</v>
      </c>
      <c r="G114" s="113">
        <f>G116</f>
        <v>14283</v>
      </c>
      <c r="H114" s="113">
        <f>H116</f>
        <v>14283</v>
      </c>
      <c r="I114" s="179">
        <f t="shared" si="40"/>
        <v>51.045170792120629</v>
      </c>
      <c r="J114" s="179">
        <f t="shared" si="49"/>
        <v>234.14754098360655</v>
      </c>
      <c r="K114" s="179">
        <f t="shared" si="50"/>
        <v>100</v>
      </c>
      <c r="L114" s="179">
        <f t="shared" si="51"/>
        <v>100</v>
      </c>
    </row>
    <row r="115" spans="1:12" ht="12" customHeight="1">
      <c r="A115" s="413" t="s">
        <v>56</v>
      </c>
      <c r="B115" s="413"/>
      <c r="C115" s="413"/>
      <c r="D115" s="267">
        <f t="shared" ref="D115:D116" si="68">D116</f>
        <v>11950.2</v>
      </c>
      <c r="E115" s="114">
        <f t="shared" ref="E115:H116" si="69">E116</f>
        <v>6100</v>
      </c>
      <c r="F115" s="226">
        <f t="shared" si="69"/>
        <v>14283</v>
      </c>
      <c r="G115" s="114">
        <f t="shared" si="69"/>
        <v>14283</v>
      </c>
      <c r="H115" s="114">
        <f t="shared" si="69"/>
        <v>14283</v>
      </c>
      <c r="I115" s="180">
        <f t="shared" si="40"/>
        <v>51.045170792120629</v>
      </c>
      <c r="J115" s="180">
        <f t="shared" si="49"/>
        <v>234.14754098360655</v>
      </c>
      <c r="K115" s="180">
        <f t="shared" si="50"/>
        <v>100</v>
      </c>
      <c r="L115" s="180">
        <f t="shared" si="51"/>
        <v>100</v>
      </c>
    </row>
    <row r="116" spans="1:12" ht="12" customHeight="1">
      <c r="A116" s="26"/>
      <c r="B116" s="35">
        <v>3</v>
      </c>
      <c r="C116" s="36" t="s">
        <v>57</v>
      </c>
      <c r="D116" s="260">
        <f t="shared" si="68"/>
        <v>11950.2</v>
      </c>
      <c r="E116" s="110">
        <f t="shared" si="69"/>
        <v>6100</v>
      </c>
      <c r="F116" s="222">
        <f t="shared" si="69"/>
        <v>14283</v>
      </c>
      <c r="G116" s="110">
        <f t="shared" si="69"/>
        <v>14283</v>
      </c>
      <c r="H116" s="110">
        <f t="shared" si="69"/>
        <v>14283</v>
      </c>
      <c r="I116" s="176">
        <f t="shared" si="40"/>
        <v>51.045170792120629</v>
      </c>
      <c r="J116" s="176">
        <f t="shared" si="49"/>
        <v>234.14754098360655</v>
      </c>
      <c r="K116" s="176">
        <f t="shared" si="50"/>
        <v>100</v>
      </c>
      <c r="L116" s="176">
        <f t="shared" si="51"/>
        <v>100</v>
      </c>
    </row>
    <row r="117" spans="1:12" ht="12" customHeight="1">
      <c r="A117" s="26"/>
      <c r="B117" s="35">
        <v>32</v>
      </c>
      <c r="C117" s="36" t="s">
        <v>58</v>
      </c>
      <c r="D117" s="268">
        <f t="shared" ref="D117" si="70">SUM(D118,D119)</f>
        <v>11950.2</v>
      </c>
      <c r="E117" s="115">
        <f>SUM(E118,E119)</f>
        <v>6100</v>
      </c>
      <c r="F117" s="227">
        <f>SUM(F118,F119)</f>
        <v>14283</v>
      </c>
      <c r="G117" s="115">
        <f>SUM(G118,G119)</f>
        <v>14283</v>
      </c>
      <c r="H117" s="115">
        <f>SUM(H118,H119)</f>
        <v>14283</v>
      </c>
      <c r="I117" s="176">
        <f t="shared" si="40"/>
        <v>51.045170792120629</v>
      </c>
      <c r="J117" s="176">
        <f t="shared" si="49"/>
        <v>234.14754098360655</v>
      </c>
      <c r="K117" s="176">
        <f t="shared" si="50"/>
        <v>100</v>
      </c>
      <c r="L117" s="176">
        <f t="shared" si="51"/>
        <v>100</v>
      </c>
    </row>
    <row r="118" spans="1:12" ht="12" customHeight="1">
      <c r="A118" s="26"/>
      <c r="B118" s="37">
        <v>322</v>
      </c>
      <c r="C118" s="39" t="s">
        <v>61</v>
      </c>
      <c r="D118" s="97">
        <v>2882.7</v>
      </c>
      <c r="E118" s="146">
        <v>2700</v>
      </c>
      <c r="F118" s="232">
        <v>3025</v>
      </c>
      <c r="G118" s="116">
        <f>F118</f>
        <v>3025</v>
      </c>
      <c r="H118" s="116">
        <f>G118</f>
        <v>3025</v>
      </c>
      <c r="I118" s="176">
        <f t="shared" si="40"/>
        <v>93.662191695285685</v>
      </c>
      <c r="J118" s="176">
        <f t="shared" si="49"/>
        <v>112.03703703703705</v>
      </c>
      <c r="K118" s="176">
        <f t="shared" si="50"/>
        <v>100</v>
      </c>
      <c r="L118" s="176">
        <f t="shared" si="51"/>
        <v>100</v>
      </c>
    </row>
    <row r="119" spans="1:12" ht="12" customHeight="1">
      <c r="A119" s="26"/>
      <c r="B119" s="45">
        <v>323</v>
      </c>
      <c r="C119" s="39" t="s">
        <v>59</v>
      </c>
      <c r="D119" s="97">
        <v>9067.5</v>
      </c>
      <c r="E119" s="146">
        <v>3400</v>
      </c>
      <c r="F119" s="232">
        <v>11258</v>
      </c>
      <c r="G119" s="116">
        <f>F119</f>
        <v>11258</v>
      </c>
      <c r="H119" s="116">
        <f>G119</f>
        <v>11258</v>
      </c>
      <c r="I119" s="176">
        <f t="shared" si="40"/>
        <v>37.496553625585882</v>
      </c>
      <c r="J119" s="176">
        <f t="shared" si="49"/>
        <v>331.11764705882354</v>
      </c>
      <c r="K119" s="176">
        <f t="shared" si="50"/>
        <v>100</v>
      </c>
      <c r="L119" s="176">
        <f t="shared" si="51"/>
        <v>100</v>
      </c>
    </row>
    <row r="120" spans="1:12" ht="12" customHeight="1">
      <c r="A120" s="396" t="s">
        <v>252</v>
      </c>
      <c r="B120" s="396"/>
      <c r="C120" s="396"/>
      <c r="D120" s="264">
        <f t="shared" ref="D120" si="71">D121</f>
        <v>37803.229999999996</v>
      </c>
      <c r="E120" s="112">
        <f>E121</f>
        <v>34700</v>
      </c>
      <c r="F120" s="224">
        <f>F121</f>
        <v>30850</v>
      </c>
      <c r="G120" s="112">
        <f>G121</f>
        <v>30850</v>
      </c>
      <c r="H120" s="112">
        <f>H121</f>
        <v>30850</v>
      </c>
      <c r="I120" s="178">
        <f t="shared" si="40"/>
        <v>91.791098273877665</v>
      </c>
      <c r="J120" s="178">
        <f t="shared" si="49"/>
        <v>88.904899135446698</v>
      </c>
      <c r="K120" s="178">
        <f t="shared" si="50"/>
        <v>100</v>
      </c>
      <c r="L120" s="178">
        <f t="shared" si="51"/>
        <v>100</v>
      </c>
    </row>
    <row r="121" spans="1:12" ht="12" customHeight="1">
      <c r="A121" s="403" t="s">
        <v>153</v>
      </c>
      <c r="B121" s="403"/>
      <c r="C121" s="403"/>
      <c r="D121" s="266">
        <f t="shared" ref="D121" si="72">D124</f>
        <v>37803.229999999996</v>
      </c>
      <c r="E121" s="113">
        <f>E124</f>
        <v>34700</v>
      </c>
      <c r="F121" s="225">
        <f>F124</f>
        <v>30850</v>
      </c>
      <c r="G121" s="113">
        <f>G124</f>
        <v>30850</v>
      </c>
      <c r="H121" s="113">
        <f>H124</f>
        <v>30850</v>
      </c>
      <c r="I121" s="179">
        <f t="shared" si="40"/>
        <v>91.791098273877665</v>
      </c>
      <c r="J121" s="179">
        <f t="shared" si="49"/>
        <v>88.904899135446698</v>
      </c>
      <c r="K121" s="179">
        <f t="shared" si="50"/>
        <v>100</v>
      </c>
      <c r="L121" s="179">
        <f t="shared" si="51"/>
        <v>100</v>
      </c>
    </row>
    <row r="122" spans="1:12" ht="12" customHeight="1">
      <c r="A122" s="413" t="s">
        <v>253</v>
      </c>
      <c r="B122" s="413"/>
      <c r="C122" s="413"/>
      <c r="D122" s="267">
        <v>40000</v>
      </c>
      <c r="E122" s="114">
        <v>24520</v>
      </c>
      <c r="F122" s="226">
        <v>24520</v>
      </c>
      <c r="G122" s="114">
        <v>24520</v>
      </c>
      <c r="H122" s="114">
        <v>24520</v>
      </c>
      <c r="I122" s="180">
        <f t="shared" si="40"/>
        <v>61.3</v>
      </c>
      <c r="J122" s="180">
        <f t="shared" si="49"/>
        <v>100</v>
      </c>
      <c r="K122" s="180">
        <f t="shared" si="50"/>
        <v>100</v>
      </c>
      <c r="L122" s="180">
        <f t="shared" si="51"/>
        <v>100</v>
      </c>
    </row>
    <row r="123" spans="1:12" ht="12" customHeight="1">
      <c r="A123" s="413" t="s">
        <v>56</v>
      </c>
      <c r="B123" s="413"/>
      <c r="C123" s="413"/>
      <c r="D123" s="267">
        <v>5290.84</v>
      </c>
      <c r="E123" s="114">
        <v>10000</v>
      </c>
      <c r="F123" s="226">
        <v>10000</v>
      </c>
      <c r="G123" s="114">
        <v>10000</v>
      </c>
      <c r="H123" s="114">
        <v>10000</v>
      </c>
      <c r="I123" s="180">
        <f t="shared" si="40"/>
        <v>189.00590454445796</v>
      </c>
      <c r="J123" s="180">
        <f t="shared" si="49"/>
        <v>100</v>
      </c>
      <c r="K123" s="180">
        <f t="shared" si="50"/>
        <v>100</v>
      </c>
      <c r="L123" s="180">
        <f t="shared" si="51"/>
        <v>100</v>
      </c>
    </row>
    <row r="124" spans="1:12" ht="12" customHeight="1">
      <c r="A124" s="26"/>
      <c r="B124" s="35">
        <v>3</v>
      </c>
      <c r="C124" s="36" t="s">
        <v>57</v>
      </c>
      <c r="D124" s="271">
        <f t="shared" ref="D124" si="73">D125</f>
        <v>37803.229999999996</v>
      </c>
      <c r="E124" s="118">
        <f>E125</f>
        <v>34700</v>
      </c>
      <c r="F124" s="231">
        <f>F125</f>
        <v>30850</v>
      </c>
      <c r="G124" s="118">
        <f>G125</f>
        <v>30850</v>
      </c>
      <c r="H124" s="118">
        <f>H125</f>
        <v>30850</v>
      </c>
      <c r="I124" s="176">
        <f t="shared" si="40"/>
        <v>91.791098273877665</v>
      </c>
      <c r="J124" s="176">
        <f t="shared" si="49"/>
        <v>88.904899135446698</v>
      </c>
      <c r="K124" s="176">
        <f t="shared" si="50"/>
        <v>100</v>
      </c>
      <c r="L124" s="176">
        <f t="shared" si="51"/>
        <v>100</v>
      </c>
    </row>
    <row r="125" spans="1:12" ht="12" customHeight="1">
      <c r="A125" s="26"/>
      <c r="B125" s="35">
        <v>32</v>
      </c>
      <c r="C125" s="36" t="s">
        <v>58</v>
      </c>
      <c r="D125" s="271">
        <f t="shared" ref="D125" si="74">SUM(D126,D127)</f>
        <v>37803.229999999996</v>
      </c>
      <c r="E125" s="118">
        <f>SUM(E126,E127)</f>
        <v>34700</v>
      </c>
      <c r="F125" s="231">
        <f>SUM(F126,F127)</f>
        <v>30850</v>
      </c>
      <c r="G125" s="118">
        <f>SUM(G126,G127)</f>
        <v>30850</v>
      </c>
      <c r="H125" s="118">
        <f>SUM(H126,H127)</f>
        <v>30850</v>
      </c>
      <c r="I125" s="176">
        <f t="shared" si="40"/>
        <v>91.791098273877665</v>
      </c>
      <c r="J125" s="176">
        <f t="shared" si="49"/>
        <v>88.904899135446698</v>
      </c>
      <c r="K125" s="176">
        <f t="shared" si="50"/>
        <v>100</v>
      </c>
      <c r="L125" s="176">
        <f t="shared" si="51"/>
        <v>100</v>
      </c>
    </row>
    <row r="126" spans="1:12" ht="12" customHeight="1">
      <c r="A126" s="26"/>
      <c r="B126" s="37">
        <v>322</v>
      </c>
      <c r="C126" s="39" t="s">
        <v>61</v>
      </c>
      <c r="D126" s="97">
        <v>18301.04</v>
      </c>
      <c r="E126" s="146">
        <v>16700</v>
      </c>
      <c r="F126" s="232">
        <v>13425</v>
      </c>
      <c r="G126" s="116">
        <f>F126</f>
        <v>13425</v>
      </c>
      <c r="H126" s="116">
        <f>G126</f>
        <v>13425</v>
      </c>
      <c r="I126" s="176">
        <f t="shared" si="40"/>
        <v>91.251644715273002</v>
      </c>
      <c r="J126" s="176">
        <f t="shared" si="49"/>
        <v>80.389221556886227</v>
      </c>
      <c r="K126" s="176">
        <f t="shared" si="50"/>
        <v>100</v>
      </c>
      <c r="L126" s="176">
        <f t="shared" si="51"/>
        <v>100</v>
      </c>
    </row>
    <row r="127" spans="1:12" ht="12" customHeight="1">
      <c r="A127" s="26"/>
      <c r="B127" s="37">
        <v>323</v>
      </c>
      <c r="C127" s="39" t="s">
        <v>59</v>
      </c>
      <c r="D127" s="97">
        <v>19502.189999999999</v>
      </c>
      <c r="E127" s="146">
        <v>18000</v>
      </c>
      <c r="F127" s="232">
        <v>17425</v>
      </c>
      <c r="G127" s="116">
        <f>F127</f>
        <v>17425</v>
      </c>
      <c r="H127" s="116">
        <f>G127</f>
        <v>17425</v>
      </c>
      <c r="I127" s="176">
        <f t="shared" si="40"/>
        <v>92.297326607934806</v>
      </c>
      <c r="J127" s="176">
        <f t="shared" si="49"/>
        <v>96.805555555555557</v>
      </c>
      <c r="K127" s="176">
        <f t="shared" si="50"/>
        <v>100</v>
      </c>
      <c r="L127" s="176">
        <f t="shared" si="51"/>
        <v>100</v>
      </c>
    </row>
    <row r="128" spans="1:12" ht="12" customHeight="1">
      <c r="A128" s="396" t="s">
        <v>71</v>
      </c>
      <c r="B128" s="396"/>
      <c r="C128" s="396"/>
      <c r="D128" s="264">
        <f t="shared" ref="D128" si="75">D129</f>
        <v>2000</v>
      </c>
      <c r="E128" s="112">
        <f>E129</f>
        <v>5600</v>
      </c>
      <c r="F128" s="224">
        <f>F129</f>
        <v>6900</v>
      </c>
      <c r="G128" s="112">
        <f>G129</f>
        <v>6950</v>
      </c>
      <c r="H128" s="112">
        <f>H129</f>
        <v>7000</v>
      </c>
      <c r="I128" s="186">
        <f t="shared" si="40"/>
        <v>280</v>
      </c>
      <c r="J128" s="186">
        <f t="shared" si="49"/>
        <v>123.21428571428572</v>
      </c>
      <c r="K128" s="186">
        <f t="shared" si="50"/>
        <v>100.72463768115942</v>
      </c>
      <c r="L128" s="186">
        <f t="shared" si="51"/>
        <v>100.71942446043165</v>
      </c>
    </row>
    <row r="129" spans="1:12" ht="12" customHeight="1">
      <c r="A129" s="403" t="s">
        <v>153</v>
      </c>
      <c r="B129" s="403"/>
      <c r="C129" s="403"/>
      <c r="D129" s="266">
        <f t="shared" ref="D129" si="76">D131+D134</f>
        <v>2000</v>
      </c>
      <c r="E129" s="113">
        <f>E131+E134</f>
        <v>5600</v>
      </c>
      <c r="F129" s="225">
        <f>F131+F134</f>
        <v>6900</v>
      </c>
      <c r="G129" s="113">
        <f>G131+G134</f>
        <v>6950</v>
      </c>
      <c r="H129" s="113">
        <f>H131+H134</f>
        <v>7000</v>
      </c>
      <c r="I129" s="187">
        <f t="shared" si="40"/>
        <v>280</v>
      </c>
      <c r="J129" s="187">
        <f t="shared" si="49"/>
        <v>123.21428571428572</v>
      </c>
      <c r="K129" s="187">
        <f t="shared" si="50"/>
        <v>100.72463768115942</v>
      </c>
      <c r="L129" s="187">
        <f t="shared" si="51"/>
        <v>100.71942446043165</v>
      </c>
    </row>
    <row r="130" spans="1:12" ht="12" customHeight="1">
      <c r="A130" s="399" t="s">
        <v>103</v>
      </c>
      <c r="B130" s="400"/>
      <c r="C130" s="400"/>
      <c r="D130" s="267">
        <v>39999</v>
      </c>
      <c r="E130" s="114">
        <v>5320</v>
      </c>
      <c r="F130" s="226">
        <v>5320</v>
      </c>
      <c r="G130" s="114">
        <v>5320</v>
      </c>
      <c r="H130" s="114">
        <v>5320</v>
      </c>
      <c r="I130" s="188">
        <f t="shared" si="40"/>
        <v>13.300332508312707</v>
      </c>
      <c r="J130" s="188">
        <f t="shared" si="49"/>
        <v>100</v>
      </c>
      <c r="K130" s="188">
        <f t="shared" si="50"/>
        <v>100</v>
      </c>
      <c r="L130" s="188">
        <f t="shared" si="51"/>
        <v>100</v>
      </c>
    </row>
    <row r="131" spans="1:12" ht="12" customHeight="1">
      <c r="A131" s="26"/>
      <c r="B131" s="35">
        <v>3</v>
      </c>
      <c r="C131" s="36" t="s">
        <v>57</v>
      </c>
      <c r="D131" s="260">
        <f t="shared" ref="D131:D132" si="77">D132</f>
        <v>2000</v>
      </c>
      <c r="E131" s="110">
        <f t="shared" ref="E131:H132" si="78">E132</f>
        <v>2100</v>
      </c>
      <c r="F131" s="222">
        <f t="shared" si="78"/>
        <v>2650</v>
      </c>
      <c r="G131" s="110">
        <f t="shared" si="78"/>
        <v>2700</v>
      </c>
      <c r="H131" s="110">
        <f t="shared" si="78"/>
        <v>2750</v>
      </c>
      <c r="I131" s="176">
        <f t="shared" si="40"/>
        <v>105</v>
      </c>
      <c r="J131" s="176">
        <f t="shared" si="49"/>
        <v>126.19047619047619</v>
      </c>
      <c r="K131" s="176">
        <f t="shared" si="50"/>
        <v>101.88679245283019</v>
      </c>
      <c r="L131" s="176">
        <f t="shared" si="51"/>
        <v>101.85185185185186</v>
      </c>
    </row>
    <row r="132" spans="1:12" ht="12" customHeight="1">
      <c r="A132" s="26"/>
      <c r="B132" s="35">
        <v>32</v>
      </c>
      <c r="C132" s="36" t="s">
        <v>58</v>
      </c>
      <c r="D132" s="277">
        <f t="shared" si="77"/>
        <v>2000</v>
      </c>
      <c r="E132" s="122">
        <f t="shared" si="78"/>
        <v>2100</v>
      </c>
      <c r="F132" s="237">
        <f t="shared" si="78"/>
        <v>2650</v>
      </c>
      <c r="G132" s="122">
        <f t="shared" si="78"/>
        <v>2700</v>
      </c>
      <c r="H132" s="122">
        <f t="shared" si="78"/>
        <v>2750</v>
      </c>
      <c r="I132" s="176">
        <f t="shared" si="40"/>
        <v>105</v>
      </c>
      <c r="J132" s="176">
        <f t="shared" si="49"/>
        <v>126.19047619047619</v>
      </c>
      <c r="K132" s="176">
        <f t="shared" si="50"/>
        <v>101.88679245283019</v>
      </c>
      <c r="L132" s="176">
        <f t="shared" si="51"/>
        <v>101.85185185185186</v>
      </c>
    </row>
    <row r="133" spans="1:12" ht="12" customHeight="1">
      <c r="A133" s="26"/>
      <c r="B133" s="37">
        <v>323</v>
      </c>
      <c r="C133" s="39" t="s">
        <v>59</v>
      </c>
      <c r="D133" s="97">
        <v>2000</v>
      </c>
      <c r="E133" s="146">
        <v>2100</v>
      </c>
      <c r="F133" s="232">
        <v>2650</v>
      </c>
      <c r="G133" s="116">
        <v>2700</v>
      </c>
      <c r="H133" s="116">
        <v>2750</v>
      </c>
      <c r="I133" s="176">
        <f t="shared" si="40"/>
        <v>105</v>
      </c>
      <c r="J133" s="176">
        <f t="shared" si="49"/>
        <v>126.19047619047619</v>
      </c>
      <c r="K133" s="176">
        <f t="shared" si="50"/>
        <v>101.88679245283019</v>
      </c>
      <c r="L133" s="176">
        <f t="shared" si="51"/>
        <v>101.85185185185186</v>
      </c>
    </row>
    <row r="134" spans="1:12" ht="12" customHeight="1">
      <c r="A134" s="26"/>
      <c r="B134" s="46">
        <v>4</v>
      </c>
      <c r="C134" s="36" t="s">
        <v>72</v>
      </c>
      <c r="D134" s="271">
        <f t="shared" ref="D134:D135" si="79">SUM(D135)</f>
        <v>0</v>
      </c>
      <c r="E134" s="118">
        <f t="shared" ref="E134:H135" si="80">SUM(E135)</f>
        <v>3500</v>
      </c>
      <c r="F134" s="231">
        <f t="shared" si="80"/>
        <v>4250</v>
      </c>
      <c r="G134" s="118">
        <f t="shared" si="80"/>
        <v>4250</v>
      </c>
      <c r="H134" s="118">
        <f t="shared" si="80"/>
        <v>4250</v>
      </c>
      <c r="I134" s="176" t="e">
        <f t="shared" si="40"/>
        <v>#DIV/0!</v>
      </c>
      <c r="J134" s="176">
        <f t="shared" si="49"/>
        <v>121.42857142857142</v>
      </c>
      <c r="K134" s="176">
        <f t="shared" si="50"/>
        <v>100</v>
      </c>
      <c r="L134" s="176">
        <f t="shared" si="51"/>
        <v>100</v>
      </c>
    </row>
    <row r="135" spans="1:12" ht="12" customHeight="1">
      <c r="A135" s="26"/>
      <c r="B135" s="46">
        <v>42</v>
      </c>
      <c r="C135" s="36" t="s">
        <v>73</v>
      </c>
      <c r="D135" s="271">
        <f t="shared" si="79"/>
        <v>0</v>
      </c>
      <c r="E135" s="118">
        <f t="shared" si="80"/>
        <v>3500</v>
      </c>
      <c r="F135" s="231">
        <f t="shared" si="80"/>
        <v>4250</v>
      </c>
      <c r="G135" s="118">
        <f t="shared" si="80"/>
        <v>4250</v>
      </c>
      <c r="H135" s="118">
        <f t="shared" si="80"/>
        <v>4250</v>
      </c>
      <c r="I135" s="176" t="e">
        <f t="shared" ref="I135:I200" si="81">E135/D135*100</f>
        <v>#DIV/0!</v>
      </c>
      <c r="J135" s="176">
        <f t="shared" si="49"/>
        <v>121.42857142857142</v>
      </c>
      <c r="K135" s="176">
        <f t="shared" si="50"/>
        <v>100</v>
      </c>
      <c r="L135" s="176">
        <f t="shared" si="51"/>
        <v>100</v>
      </c>
    </row>
    <row r="136" spans="1:12" ht="12" customHeight="1">
      <c r="A136" s="26"/>
      <c r="B136" s="47">
        <v>422</v>
      </c>
      <c r="C136" s="39" t="s">
        <v>39</v>
      </c>
      <c r="D136" s="97">
        <v>0</v>
      </c>
      <c r="E136" s="146">
        <v>3500</v>
      </c>
      <c r="F136" s="232">
        <v>4250</v>
      </c>
      <c r="G136" s="116">
        <f>F136</f>
        <v>4250</v>
      </c>
      <c r="H136" s="116">
        <f>G136</f>
        <v>4250</v>
      </c>
      <c r="I136" s="176" t="e">
        <f t="shared" si="81"/>
        <v>#DIV/0!</v>
      </c>
      <c r="J136" s="176">
        <f t="shared" si="49"/>
        <v>121.42857142857142</v>
      </c>
      <c r="K136" s="176">
        <f t="shared" si="50"/>
        <v>100</v>
      </c>
      <c r="L136" s="176">
        <f t="shared" si="51"/>
        <v>100</v>
      </c>
    </row>
    <row r="137" spans="1:12" ht="12" customHeight="1">
      <c r="A137" s="396" t="s">
        <v>251</v>
      </c>
      <c r="B137" s="396"/>
      <c r="C137" s="396"/>
      <c r="D137" s="274">
        <f t="shared" ref="D137" si="82">D140</f>
        <v>5320</v>
      </c>
      <c r="E137" s="120">
        <f>E140</f>
        <v>5500</v>
      </c>
      <c r="F137" s="233">
        <f>F140</f>
        <v>15000</v>
      </c>
      <c r="G137" s="120">
        <f>G140</f>
        <v>15000</v>
      </c>
      <c r="H137" s="120">
        <f>H140</f>
        <v>15000</v>
      </c>
      <c r="I137" s="186">
        <f t="shared" si="81"/>
        <v>103.38345864661653</v>
      </c>
      <c r="J137" s="186">
        <f t="shared" si="49"/>
        <v>272.72727272727269</v>
      </c>
      <c r="K137" s="186">
        <f t="shared" si="50"/>
        <v>100</v>
      </c>
      <c r="L137" s="186">
        <f t="shared" si="51"/>
        <v>100</v>
      </c>
    </row>
    <row r="138" spans="1:12" ht="12" customHeight="1">
      <c r="A138" s="403" t="s">
        <v>153</v>
      </c>
      <c r="B138" s="403"/>
      <c r="C138" s="403"/>
      <c r="D138" s="266">
        <f t="shared" ref="D138:D140" si="83">D139</f>
        <v>5320</v>
      </c>
      <c r="E138" s="113">
        <f t="shared" ref="E138:H140" si="84">E139</f>
        <v>5500</v>
      </c>
      <c r="F138" s="225">
        <f t="shared" si="84"/>
        <v>15000</v>
      </c>
      <c r="G138" s="113">
        <f t="shared" si="84"/>
        <v>15000</v>
      </c>
      <c r="H138" s="113">
        <f t="shared" si="84"/>
        <v>15000</v>
      </c>
      <c r="I138" s="187">
        <f t="shared" si="81"/>
        <v>103.38345864661653</v>
      </c>
      <c r="J138" s="187">
        <f t="shared" si="49"/>
        <v>272.72727272727269</v>
      </c>
      <c r="K138" s="187">
        <f t="shared" si="50"/>
        <v>100</v>
      </c>
      <c r="L138" s="187">
        <f t="shared" si="51"/>
        <v>100</v>
      </c>
    </row>
    <row r="139" spans="1:12" ht="12" customHeight="1">
      <c r="A139" s="413" t="s">
        <v>313</v>
      </c>
      <c r="B139" s="413"/>
      <c r="C139" s="413"/>
      <c r="D139" s="267">
        <f t="shared" si="83"/>
        <v>5320</v>
      </c>
      <c r="E139" s="114">
        <f t="shared" si="84"/>
        <v>5500</v>
      </c>
      <c r="F139" s="226">
        <f t="shared" si="84"/>
        <v>15000</v>
      </c>
      <c r="G139" s="114">
        <f t="shared" si="84"/>
        <v>15000</v>
      </c>
      <c r="H139" s="114">
        <f t="shared" si="84"/>
        <v>15000</v>
      </c>
      <c r="I139" s="188">
        <f t="shared" si="81"/>
        <v>103.38345864661653</v>
      </c>
      <c r="J139" s="188">
        <f t="shared" si="49"/>
        <v>272.72727272727269</v>
      </c>
      <c r="K139" s="188">
        <f t="shared" si="50"/>
        <v>100</v>
      </c>
      <c r="L139" s="188">
        <f t="shared" si="51"/>
        <v>100</v>
      </c>
    </row>
    <row r="140" spans="1:12" ht="12" customHeight="1">
      <c r="A140" s="26"/>
      <c r="B140" s="35">
        <v>3</v>
      </c>
      <c r="C140" s="36" t="s">
        <v>57</v>
      </c>
      <c r="D140" s="260">
        <f t="shared" si="83"/>
        <v>5320</v>
      </c>
      <c r="E140" s="110">
        <f t="shared" si="84"/>
        <v>5500</v>
      </c>
      <c r="F140" s="222">
        <f t="shared" si="84"/>
        <v>15000</v>
      </c>
      <c r="G140" s="110">
        <f t="shared" si="84"/>
        <v>15000</v>
      </c>
      <c r="H140" s="110">
        <f t="shared" si="84"/>
        <v>15000</v>
      </c>
      <c r="I140" s="176">
        <f t="shared" si="81"/>
        <v>103.38345864661653</v>
      </c>
      <c r="J140" s="176">
        <f t="shared" si="49"/>
        <v>272.72727272727269</v>
      </c>
      <c r="K140" s="176">
        <f t="shared" si="50"/>
        <v>100</v>
      </c>
      <c r="L140" s="176">
        <f t="shared" si="51"/>
        <v>100</v>
      </c>
    </row>
    <row r="141" spans="1:12" ht="12" customHeight="1">
      <c r="A141" s="26"/>
      <c r="B141" s="35">
        <v>32</v>
      </c>
      <c r="C141" s="36" t="s">
        <v>58</v>
      </c>
      <c r="D141" s="277">
        <f t="shared" ref="D141" si="85">SUM(D142,D143)</f>
        <v>5320</v>
      </c>
      <c r="E141" s="122">
        <f>SUM(E142,E143)</f>
        <v>5500</v>
      </c>
      <c r="F141" s="237">
        <f>SUM(F142,F143)</f>
        <v>15000</v>
      </c>
      <c r="G141" s="122">
        <f>SUM(G142,G143)</f>
        <v>15000</v>
      </c>
      <c r="H141" s="122">
        <f>SUM(H142,H143)</f>
        <v>15000</v>
      </c>
      <c r="I141" s="176">
        <f t="shared" si="81"/>
        <v>103.38345864661653</v>
      </c>
      <c r="J141" s="176">
        <f t="shared" si="49"/>
        <v>272.72727272727269</v>
      </c>
      <c r="K141" s="176">
        <f t="shared" si="50"/>
        <v>100</v>
      </c>
      <c r="L141" s="176">
        <f t="shared" si="51"/>
        <v>100</v>
      </c>
    </row>
    <row r="142" spans="1:12" ht="12" customHeight="1">
      <c r="A142" s="26"/>
      <c r="B142" s="37">
        <v>323</v>
      </c>
      <c r="C142" s="39" t="s">
        <v>59</v>
      </c>
      <c r="D142" s="97">
        <v>3320</v>
      </c>
      <c r="E142" s="146">
        <v>3400</v>
      </c>
      <c r="F142" s="232">
        <v>6000</v>
      </c>
      <c r="G142" s="116">
        <f>F142</f>
        <v>6000</v>
      </c>
      <c r="H142" s="116">
        <f>G142</f>
        <v>6000</v>
      </c>
      <c r="I142" s="176">
        <f t="shared" si="81"/>
        <v>102.40963855421687</v>
      </c>
      <c r="J142" s="176">
        <f t="shared" si="49"/>
        <v>176.47058823529412</v>
      </c>
      <c r="K142" s="176">
        <f t="shared" si="50"/>
        <v>100</v>
      </c>
      <c r="L142" s="176">
        <f t="shared" si="51"/>
        <v>100</v>
      </c>
    </row>
    <row r="143" spans="1:12" ht="12" customHeight="1">
      <c r="A143" s="26"/>
      <c r="B143" s="45">
        <v>322</v>
      </c>
      <c r="C143" s="39" t="s">
        <v>61</v>
      </c>
      <c r="D143" s="97">
        <v>2000</v>
      </c>
      <c r="E143" s="146">
        <v>2100</v>
      </c>
      <c r="F143" s="232">
        <v>9000</v>
      </c>
      <c r="G143" s="116">
        <f>F143</f>
        <v>9000</v>
      </c>
      <c r="H143" s="116">
        <f>G143</f>
        <v>9000</v>
      </c>
      <c r="I143" s="176">
        <f t="shared" si="81"/>
        <v>105</v>
      </c>
      <c r="J143" s="176">
        <f t="shared" si="49"/>
        <v>428.57142857142856</v>
      </c>
      <c r="K143" s="176">
        <f t="shared" si="50"/>
        <v>100</v>
      </c>
      <c r="L143" s="176">
        <f t="shared" si="51"/>
        <v>100</v>
      </c>
    </row>
    <row r="144" spans="1:12" ht="12" customHeight="1">
      <c r="A144" s="428" t="s">
        <v>74</v>
      </c>
      <c r="B144" s="428"/>
      <c r="C144" s="428"/>
      <c r="D144" s="264">
        <f t="shared" ref="D144" si="86">D145</f>
        <v>32051.59</v>
      </c>
      <c r="E144" s="112">
        <f>E145</f>
        <v>31200</v>
      </c>
      <c r="F144" s="224">
        <f>F145</f>
        <v>33200</v>
      </c>
      <c r="G144" s="112">
        <f>G145</f>
        <v>33200</v>
      </c>
      <c r="H144" s="112">
        <f>H145</f>
        <v>33200</v>
      </c>
      <c r="I144" s="186">
        <f t="shared" si="81"/>
        <v>97.34306472783409</v>
      </c>
      <c r="J144" s="186">
        <f t="shared" si="49"/>
        <v>106.41025641025641</v>
      </c>
      <c r="K144" s="186">
        <f t="shared" si="50"/>
        <v>100</v>
      </c>
      <c r="L144" s="186">
        <f t="shared" si="51"/>
        <v>100</v>
      </c>
    </row>
    <row r="145" spans="1:12" ht="12" customHeight="1">
      <c r="A145" s="403" t="s">
        <v>249</v>
      </c>
      <c r="B145" s="403"/>
      <c r="C145" s="403"/>
      <c r="D145" s="266">
        <f t="shared" ref="D145" si="87">D147</f>
        <v>32051.59</v>
      </c>
      <c r="E145" s="113">
        <f>E147</f>
        <v>31200</v>
      </c>
      <c r="F145" s="225">
        <f>F147</f>
        <v>33200</v>
      </c>
      <c r="G145" s="113">
        <f>G147</f>
        <v>33200</v>
      </c>
      <c r="H145" s="113">
        <f>H147</f>
        <v>33200</v>
      </c>
      <c r="I145" s="187">
        <f t="shared" si="81"/>
        <v>97.34306472783409</v>
      </c>
      <c r="J145" s="187">
        <f t="shared" si="49"/>
        <v>106.41025641025641</v>
      </c>
      <c r="K145" s="187">
        <f t="shared" si="50"/>
        <v>100</v>
      </c>
      <c r="L145" s="187">
        <f t="shared" si="51"/>
        <v>100</v>
      </c>
    </row>
    <row r="146" spans="1:12" ht="12" customHeight="1">
      <c r="A146" s="404" t="s">
        <v>250</v>
      </c>
      <c r="B146" s="405"/>
      <c r="C146" s="405"/>
      <c r="D146" s="267">
        <f t="shared" ref="D146:D147" si="88">D147</f>
        <v>32051.59</v>
      </c>
      <c r="E146" s="114">
        <f t="shared" ref="E146:H147" si="89">E147</f>
        <v>31200</v>
      </c>
      <c r="F146" s="226">
        <f t="shared" si="89"/>
        <v>33200</v>
      </c>
      <c r="G146" s="114">
        <f t="shared" si="89"/>
        <v>33200</v>
      </c>
      <c r="H146" s="114">
        <f t="shared" si="89"/>
        <v>33200</v>
      </c>
      <c r="I146" s="188">
        <f t="shared" si="81"/>
        <v>97.34306472783409</v>
      </c>
      <c r="J146" s="188">
        <f t="shared" si="49"/>
        <v>106.41025641025641</v>
      </c>
      <c r="K146" s="188">
        <f t="shared" si="50"/>
        <v>100</v>
      </c>
      <c r="L146" s="188">
        <f t="shared" si="51"/>
        <v>100</v>
      </c>
    </row>
    <row r="147" spans="1:12" ht="12" customHeight="1">
      <c r="A147" s="26"/>
      <c r="B147" s="35">
        <v>3</v>
      </c>
      <c r="C147" s="36" t="s">
        <v>57</v>
      </c>
      <c r="D147" s="271">
        <f t="shared" si="88"/>
        <v>32051.59</v>
      </c>
      <c r="E147" s="118">
        <f t="shared" si="89"/>
        <v>31200</v>
      </c>
      <c r="F147" s="231">
        <f t="shared" si="89"/>
        <v>33200</v>
      </c>
      <c r="G147" s="118">
        <f t="shared" si="89"/>
        <v>33200</v>
      </c>
      <c r="H147" s="118">
        <f t="shared" si="89"/>
        <v>33200</v>
      </c>
      <c r="I147" s="176">
        <f t="shared" si="81"/>
        <v>97.34306472783409</v>
      </c>
      <c r="J147" s="176">
        <f t="shared" si="49"/>
        <v>106.41025641025641</v>
      </c>
      <c r="K147" s="176">
        <f t="shared" si="50"/>
        <v>100</v>
      </c>
      <c r="L147" s="176">
        <f t="shared" si="51"/>
        <v>100</v>
      </c>
    </row>
    <row r="148" spans="1:12" ht="12" customHeight="1">
      <c r="A148" s="26"/>
      <c r="B148" s="35">
        <v>32</v>
      </c>
      <c r="C148" s="36" t="s">
        <v>58</v>
      </c>
      <c r="D148" s="277">
        <f t="shared" ref="D148" si="90">SUM(D149,D150)</f>
        <v>32051.59</v>
      </c>
      <c r="E148" s="122">
        <f>SUM(E149,E150)</f>
        <v>31200</v>
      </c>
      <c r="F148" s="237">
        <f>SUM(F149,F150)</f>
        <v>33200</v>
      </c>
      <c r="G148" s="122">
        <f>SUM(G149,G150)</f>
        <v>33200</v>
      </c>
      <c r="H148" s="122">
        <f>SUM(H149,H150)</f>
        <v>33200</v>
      </c>
      <c r="I148" s="176">
        <f t="shared" si="81"/>
        <v>97.34306472783409</v>
      </c>
      <c r="J148" s="176">
        <f t="shared" si="49"/>
        <v>106.41025641025641</v>
      </c>
      <c r="K148" s="176">
        <f t="shared" si="50"/>
        <v>100</v>
      </c>
      <c r="L148" s="176">
        <f t="shared" si="51"/>
        <v>100</v>
      </c>
    </row>
    <row r="149" spans="1:12" ht="12" customHeight="1">
      <c r="A149" s="26"/>
      <c r="B149" s="37">
        <v>322</v>
      </c>
      <c r="C149" s="39" t="s">
        <v>61</v>
      </c>
      <c r="D149" s="97">
        <v>0</v>
      </c>
      <c r="E149" s="146">
        <v>200</v>
      </c>
      <c r="F149" s="232">
        <v>200</v>
      </c>
      <c r="G149" s="116">
        <f>F149</f>
        <v>200</v>
      </c>
      <c r="H149" s="116">
        <f>G149</f>
        <v>200</v>
      </c>
      <c r="I149" s="176" t="e">
        <f t="shared" si="81"/>
        <v>#DIV/0!</v>
      </c>
      <c r="J149" s="176">
        <f t="shared" si="49"/>
        <v>100</v>
      </c>
      <c r="K149" s="176">
        <f t="shared" si="50"/>
        <v>100</v>
      </c>
      <c r="L149" s="176">
        <f t="shared" si="51"/>
        <v>100</v>
      </c>
    </row>
    <row r="150" spans="1:12" ht="12" customHeight="1">
      <c r="A150" s="26"/>
      <c r="B150" s="37">
        <v>323</v>
      </c>
      <c r="C150" s="39" t="s">
        <v>59</v>
      </c>
      <c r="D150" s="97">
        <v>32051.59</v>
      </c>
      <c r="E150" s="146">
        <v>31000</v>
      </c>
      <c r="F150" s="232">
        <v>33000</v>
      </c>
      <c r="G150" s="116">
        <f>F150</f>
        <v>33000</v>
      </c>
      <c r="H150" s="116">
        <f>G150</f>
        <v>33000</v>
      </c>
      <c r="I150" s="176">
        <f t="shared" si="81"/>
        <v>96.719070723168485</v>
      </c>
      <c r="J150" s="176">
        <f t="shared" ref="J150:J217" si="91">F150/E150*100</f>
        <v>106.45161290322579</v>
      </c>
      <c r="K150" s="176">
        <f t="shared" ref="K150:K217" si="92">G150/F150*100</f>
        <v>100</v>
      </c>
      <c r="L150" s="176">
        <f t="shared" ref="L150:L217" si="93">H150/G150*100</f>
        <v>100</v>
      </c>
    </row>
    <row r="151" spans="1:12" ht="12" customHeight="1">
      <c r="A151" s="410" t="s">
        <v>75</v>
      </c>
      <c r="B151" s="410"/>
      <c r="C151" s="410"/>
      <c r="D151" s="262">
        <f t="shared" ref="D151" si="94">SUM(D152,D163,D183,D173)</f>
        <v>208688.58000000002</v>
      </c>
      <c r="E151" s="111">
        <f>SUM(E152,E163,E183,E173)</f>
        <v>948818</v>
      </c>
      <c r="F151" s="223">
        <f>SUM(F152,F163,F183,F173)</f>
        <v>878016</v>
      </c>
      <c r="G151" s="111">
        <f>SUM(G152,G163,G183,G173)</f>
        <v>370400</v>
      </c>
      <c r="H151" s="111">
        <f>SUM(H152,H163,H183,H173)</f>
        <v>280900</v>
      </c>
      <c r="I151" s="177">
        <f t="shared" si="81"/>
        <v>454.65736553480787</v>
      </c>
      <c r="J151" s="177">
        <f t="shared" si="91"/>
        <v>92.537873438320091</v>
      </c>
      <c r="K151" s="177">
        <f t="shared" si="92"/>
        <v>42.186019389168308</v>
      </c>
      <c r="L151" s="177">
        <f t="shared" si="93"/>
        <v>75.836933045356375</v>
      </c>
    </row>
    <row r="152" spans="1:12" ht="12" customHeight="1">
      <c r="A152" s="396" t="s">
        <v>247</v>
      </c>
      <c r="B152" s="396"/>
      <c r="C152" s="396"/>
      <c r="D152" s="264">
        <f t="shared" ref="D152" si="95">D153</f>
        <v>11480.53</v>
      </c>
      <c r="E152" s="112">
        <f>E153</f>
        <v>317860</v>
      </c>
      <c r="F152" s="224">
        <f>F153</f>
        <v>254025</v>
      </c>
      <c r="G152" s="112">
        <f>G153</f>
        <v>259025</v>
      </c>
      <c r="H152" s="112">
        <f>H153</f>
        <v>259025</v>
      </c>
      <c r="I152" s="178">
        <f t="shared" si="81"/>
        <v>2768.6875083293194</v>
      </c>
      <c r="J152" s="178">
        <f t="shared" si="91"/>
        <v>79.917259170704085</v>
      </c>
      <c r="K152" s="178">
        <f t="shared" si="92"/>
        <v>101.96831020568841</v>
      </c>
      <c r="L152" s="178">
        <f t="shared" si="93"/>
        <v>100</v>
      </c>
    </row>
    <row r="153" spans="1:12" ht="12" customHeight="1">
      <c r="A153" s="403" t="s">
        <v>153</v>
      </c>
      <c r="B153" s="403"/>
      <c r="C153" s="403"/>
      <c r="D153" s="278">
        <f t="shared" ref="D153" si="96">D158</f>
        <v>11480.53</v>
      </c>
      <c r="E153" s="117">
        <f>E158</f>
        <v>317860</v>
      </c>
      <c r="F153" s="229">
        <f>F158</f>
        <v>254025</v>
      </c>
      <c r="G153" s="117">
        <f>G158</f>
        <v>259025</v>
      </c>
      <c r="H153" s="117">
        <f>H158</f>
        <v>259025</v>
      </c>
      <c r="I153" s="179">
        <f t="shared" si="81"/>
        <v>2768.6875083293194</v>
      </c>
      <c r="J153" s="179">
        <f t="shared" si="91"/>
        <v>79.917259170704085</v>
      </c>
      <c r="K153" s="179">
        <f t="shared" si="92"/>
        <v>101.96831020568841</v>
      </c>
      <c r="L153" s="179">
        <f t="shared" si="93"/>
        <v>100</v>
      </c>
    </row>
    <row r="154" spans="1:12" ht="12" customHeight="1">
      <c r="A154" s="413" t="s">
        <v>68</v>
      </c>
      <c r="B154" s="413"/>
      <c r="C154" s="413"/>
      <c r="D154" s="267">
        <v>10000</v>
      </c>
      <c r="E154" s="114">
        <v>10000</v>
      </c>
      <c r="F154" s="226">
        <v>170243</v>
      </c>
      <c r="G154" s="114">
        <v>170235</v>
      </c>
      <c r="H154" s="114">
        <v>170235</v>
      </c>
      <c r="I154" s="180">
        <f t="shared" si="81"/>
        <v>100</v>
      </c>
      <c r="J154" s="180">
        <f t="shared" si="91"/>
        <v>1702.43</v>
      </c>
      <c r="K154" s="180">
        <f t="shared" si="92"/>
        <v>99.995300834689232</v>
      </c>
      <c r="L154" s="180">
        <f t="shared" si="93"/>
        <v>100</v>
      </c>
    </row>
    <row r="155" spans="1:12" ht="12" customHeight="1">
      <c r="A155" s="427" t="s">
        <v>76</v>
      </c>
      <c r="B155" s="427"/>
      <c r="C155" s="427"/>
      <c r="D155" s="267">
        <v>0</v>
      </c>
      <c r="E155" s="114">
        <v>10000</v>
      </c>
      <c r="F155" s="226">
        <v>0</v>
      </c>
      <c r="G155" s="114">
        <v>0</v>
      </c>
      <c r="H155" s="114">
        <v>0</v>
      </c>
      <c r="I155" s="180" t="e">
        <f t="shared" si="81"/>
        <v>#DIV/0!</v>
      </c>
      <c r="J155" s="180">
        <f t="shared" si="91"/>
        <v>0</v>
      </c>
      <c r="K155" s="180">
        <v>0</v>
      </c>
      <c r="L155" s="180" t="e">
        <f t="shared" si="93"/>
        <v>#DIV/0!</v>
      </c>
    </row>
    <row r="156" spans="1:12" ht="12" customHeight="1">
      <c r="A156" s="413" t="s">
        <v>56</v>
      </c>
      <c r="B156" s="413"/>
      <c r="C156" s="413"/>
      <c r="D156" s="267">
        <f t="shared" ref="D156" si="97">D153-D154-D155</f>
        <v>1480.5300000000007</v>
      </c>
      <c r="E156" s="114">
        <f>E153-E154-E155</f>
        <v>297860</v>
      </c>
      <c r="F156" s="226">
        <f>F153-F154-F155</f>
        <v>83782</v>
      </c>
      <c r="G156" s="114">
        <f>G153-G154-G155</f>
        <v>88790</v>
      </c>
      <c r="H156" s="114">
        <f>H153-H154-H155</f>
        <v>88790</v>
      </c>
      <c r="I156" s="180">
        <f t="shared" si="81"/>
        <v>20118.471088056296</v>
      </c>
      <c r="J156" s="180">
        <f t="shared" si="91"/>
        <v>28.127979587725775</v>
      </c>
      <c r="K156" s="180">
        <f t="shared" si="92"/>
        <v>105.97741758372921</v>
      </c>
      <c r="L156" s="180">
        <f t="shared" si="93"/>
        <v>100</v>
      </c>
    </row>
    <row r="157" spans="1:12" ht="12" customHeight="1">
      <c r="A157" s="48" t="s">
        <v>248</v>
      </c>
      <c r="B157" s="42"/>
      <c r="C157" s="42"/>
      <c r="D157" s="267">
        <v>0</v>
      </c>
      <c r="E157" s="114">
        <v>0</v>
      </c>
      <c r="F157" s="226">
        <v>0</v>
      </c>
      <c r="G157" s="114">
        <v>0</v>
      </c>
      <c r="H157" s="114">
        <v>0</v>
      </c>
      <c r="I157" s="180">
        <v>0</v>
      </c>
      <c r="J157" s="180">
        <v>0</v>
      </c>
      <c r="K157" s="180">
        <v>0</v>
      </c>
      <c r="L157" s="180">
        <v>0</v>
      </c>
    </row>
    <row r="158" spans="1:12" ht="12" customHeight="1">
      <c r="A158" s="26"/>
      <c r="B158" s="35">
        <v>4</v>
      </c>
      <c r="C158" s="36" t="s">
        <v>92</v>
      </c>
      <c r="D158" s="271">
        <f t="shared" ref="D158" si="98">SUM(D159)</f>
        <v>11480.53</v>
      </c>
      <c r="E158" s="118">
        <f>SUM(E159)</f>
        <v>317860</v>
      </c>
      <c r="F158" s="231">
        <f>SUM(F159)</f>
        <v>254025</v>
      </c>
      <c r="G158" s="118">
        <f>SUM(G159)</f>
        <v>259025</v>
      </c>
      <c r="H158" s="118">
        <f>SUM(H159)</f>
        <v>259025</v>
      </c>
      <c r="I158" s="176">
        <f t="shared" si="81"/>
        <v>2768.6875083293194</v>
      </c>
      <c r="J158" s="176">
        <f t="shared" si="91"/>
        <v>79.917259170704085</v>
      </c>
      <c r="K158" s="176">
        <f t="shared" si="92"/>
        <v>101.96831020568841</v>
      </c>
      <c r="L158" s="176">
        <f t="shared" si="93"/>
        <v>100</v>
      </c>
    </row>
    <row r="159" spans="1:12" ht="12" customHeight="1">
      <c r="A159" s="26"/>
      <c r="B159" s="35">
        <v>42</v>
      </c>
      <c r="C159" s="36" t="s">
        <v>93</v>
      </c>
      <c r="D159" s="271">
        <f t="shared" ref="D159" si="99">SUM(D160,D161,D162)</f>
        <v>11480.53</v>
      </c>
      <c r="E159" s="118">
        <f>SUM(E160,E161,E162)</f>
        <v>317860</v>
      </c>
      <c r="F159" s="231">
        <f>SUM(F160,F161,F162)</f>
        <v>254025</v>
      </c>
      <c r="G159" s="118">
        <f>SUM(G160,G161,G162)</f>
        <v>259025</v>
      </c>
      <c r="H159" s="118">
        <f>SUM(H160,H161,H162)</f>
        <v>259025</v>
      </c>
      <c r="I159" s="176">
        <f t="shared" si="81"/>
        <v>2768.6875083293194</v>
      </c>
      <c r="J159" s="176">
        <f t="shared" si="91"/>
        <v>79.917259170704085</v>
      </c>
      <c r="K159" s="176">
        <f t="shared" si="92"/>
        <v>101.96831020568841</v>
      </c>
      <c r="L159" s="176">
        <f t="shared" si="93"/>
        <v>100</v>
      </c>
    </row>
    <row r="160" spans="1:12" ht="12" customHeight="1">
      <c r="A160" s="26"/>
      <c r="B160" s="37">
        <v>421</v>
      </c>
      <c r="C160" s="39" t="s">
        <v>38</v>
      </c>
      <c r="D160" s="97">
        <v>0</v>
      </c>
      <c r="E160" s="146">
        <v>308560</v>
      </c>
      <c r="F160" s="232">
        <v>250000</v>
      </c>
      <c r="G160" s="116">
        <v>255000</v>
      </c>
      <c r="H160" s="116">
        <f t="shared" ref="G160:H162" si="100">G160</f>
        <v>255000</v>
      </c>
      <c r="I160" s="176" t="e">
        <f t="shared" si="81"/>
        <v>#DIV/0!</v>
      </c>
      <c r="J160" s="176">
        <f t="shared" si="91"/>
        <v>81.021519315530199</v>
      </c>
      <c r="K160" s="176">
        <f t="shared" si="92"/>
        <v>102</v>
      </c>
      <c r="L160" s="176">
        <f t="shared" si="93"/>
        <v>100</v>
      </c>
    </row>
    <row r="161" spans="1:12" ht="12" customHeight="1">
      <c r="A161" s="26"/>
      <c r="B161" s="37">
        <v>426</v>
      </c>
      <c r="C161" s="39" t="s">
        <v>243</v>
      </c>
      <c r="D161" s="97">
        <v>11480.53</v>
      </c>
      <c r="E161" s="146">
        <v>9300</v>
      </c>
      <c r="F161" s="232">
        <v>3525</v>
      </c>
      <c r="G161" s="116">
        <f t="shared" si="100"/>
        <v>3525</v>
      </c>
      <c r="H161" s="116">
        <f t="shared" si="100"/>
        <v>3525</v>
      </c>
      <c r="I161" s="176">
        <f t="shared" si="81"/>
        <v>81.006713104708567</v>
      </c>
      <c r="J161" s="176">
        <f t="shared" si="91"/>
        <v>37.903225806451616</v>
      </c>
      <c r="K161" s="176">
        <f t="shared" si="92"/>
        <v>100</v>
      </c>
      <c r="L161" s="176">
        <f t="shared" si="93"/>
        <v>100</v>
      </c>
    </row>
    <row r="162" spans="1:12" ht="12" customHeight="1">
      <c r="A162" s="26"/>
      <c r="B162" s="37">
        <v>422</v>
      </c>
      <c r="C162" s="39" t="s">
        <v>77</v>
      </c>
      <c r="D162" s="97">
        <v>0</v>
      </c>
      <c r="E162" s="146">
        <v>0</v>
      </c>
      <c r="F162" s="232">
        <v>500</v>
      </c>
      <c r="G162" s="116">
        <f t="shared" si="100"/>
        <v>500</v>
      </c>
      <c r="H162" s="116">
        <f t="shared" si="100"/>
        <v>500</v>
      </c>
      <c r="I162" s="176" t="e">
        <f t="shared" si="81"/>
        <v>#DIV/0!</v>
      </c>
      <c r="J162" s="176" t="e">
        <f t="shared" si="91"/>
        <v>#DIV/0!</v>
      </c>
      <c r="K162" s="176">
        <f t="shared" si="92"/>
        <v>100</v>
      </c>
      <c r="L162" s="176">
        <f t="shared" si="93"/>
        <v>100</v>
      </c>
    </row>
    <row r="163" spans="1:12" ht="12" customHeight="1">
      <c r="A163" s="396" t="s">
        <v>245</v>
      </c>
      <c r="B163" s="396"/>
      <c r="C163" s="396"/>
      <c r="D163" s="264">
        <f t="shared" ref="D163" si="101">D164</f>
        <v>0</v>
      </c>
      <c r="E163" s="112">
        <f>E164</f>
        <v>18442</v>
      </c>
      <c r="F163" s="224">
        <f>F164</f>
        <v>5375</v>
      </c>
      <c r="G163" s="112">
        <f>G164</f>
        <v>5375</v>
      </c>
      <c r="H163" s="112">
        <f>H164</f>
        <v>5375</v>
      </c>
      <c r="I163" s="178" t="e">
        <f t="shared" si="81"/>
        <v>#DIV/0!</v>
      </c>
      <c r="J163" s="178">
        <f t="shared" si="91"/>
        <v>29.14542891226548</v>
      </c>
      <c r="K163" s="178">
        <f t="shared" si="92"/>
        <v>100</v>
      </c>
      <c r="L163" s="178">
        <f t="shared" si="93"/>
        <v>100</v>
      </c>
    </row>
    <row r="164" spans="1:12" ht="12" customHeight="1">
      <c r="A164" s="403" t="s">
        <v>153</v>
      </c>
      <c r="B164" s="403"/>
      <c r="C164" s="403"/>
      <c r="D164" s="266">
        <f t="shared" ref="D164" si="102">D167</f>
        <v>0</v>
      </c>
      <c r="E164" s="113">
        <f>E167</f>
        <v>18442</v>
      </c>
      <c r="F164" s="225">
        <f>F167</f>
        <v>5375</v>
      </c>
      <c r="G164" s="113">
        <f>G167</f>
        <v>5375</v>
      </c>
      <c r="H164" s="113">
        <f>H167</f>
        <v>5375</v>
      </c>
      <c r="I164" s="179" t="e">
        <f t="shared" si="81"/>
        <v>#DIV/0!</v>
      </c>
      <c r="J164" s="179">
        <f t="shared" si="91"/>
        <v>29.14542891226548</v>
      </c>
      <c r="K164" s="179">
        <f t="shared" si="92"/>
        <v>100</v>
      </c>
      <c r="L164" s="179">
        <f t="shared" si="93"/>
        <v>100</v>
      </c>
    </row>
    <row r="165" spans="1:12" ht="12" customHeight="1">
      <c r="A165" s="413" t="s">
        <v>56</v>
      </c>
      <c r="B165" s="413"/>
      <c r="C165" s="413"/>
      <c r="D165" s="267">
        <v>0</v>
      </c>
      <c r="E165" s="114">
        <v>0</v>
      </c>
      <c r="F165" s="226">
        <v>0</v>
      </c>
      <c r="G165" s="114">
        <v>0</v>
      </c>
      <c r="H165" s="114">
        <v>0</v>
      </c>
      <c r="I165" s="180" t="e">
        <f t="shared" si="81"/>
        <v>#DIV/0!</v>
      </c>
      <c r="J165" s="180" t="e">
        <f t="shared" si="91"/>
        <v>#DIV/0!</v>
      </c>
      <c r="K165" s="180" t="e">
        <f t="shared" si="92"/>
        <v>#DIV/0!</v>
      </c>
      <c r="L165" s="180" t="e">
        <f t="shared" si="93"/>
        <v>#DIV/0!</v>
      </c>
    </row>
    <row r="166" spans="1:12" ht="12" customHeight="1">
      <c r="A166" s="413" t="s">
        <v>246</v>
      </c>
      <c r="B166" s="413"/>
      <c r="C166" s="413"/>
      <c r="D166" s="267">
        <f t="shared" ref="D166" si="103">D167</f>
        <v>0</v>
      </c>
      <c r="E166" s="114">
        <f>E167</f>
        <v>18442</v>
      </c>
      <c r="F166" s="226">
        <f>F167</f>
        <v>5375</v>
      </c>
      <c r="G166" s="114">
        <f>G167</f>
        <v>5375</v>
      </c>
      <c r="H166" s="114">
        <f>H167</f>
        <v>5375</v>
      </c>
      <c r="I166" s="180" t="e">
        <f t="shared" si="81"/>
        <v>#DIV/0!</v>
      </c>
      <c r="J166" s="180">
        <f t="shared" si="91"/>
        <v>29.14542891226548</v>
      </c>
      <c r="K166" s="180">
        <f t="shared" si="92"/>
        <v>100</v>
      </c>
      <c r="L166" s="180">
        <f t="shared" si="93"/>
        <v>100</v>
      </c>
    </row>
    <row r="167" spans="1:12" ht="12" customHeight="1">
      <c r="A167" s="26"/>
      <c r="B167" s="35">
        <v>4</v>
      </c>
      <c r="C167" s="36" t="s">
        <v>202</v>
      </c>
      <c r="D167" s="260">
        <f t="shared" ref="D167" si="104">D168+D171</f>
        <v>0</v>
      </c>
      <c r="E167" s="110">
        <f>E168+E171</f>
        <v>18442</v>
      </c>
      <c r="F167" s="222">
        <f>F168+F171</f>
        <v>5375</v>
      </c>
      <c r="G167" s="110">
        <f>G168+G171</f>
        <v>5375</v>
      </c>
      <c r="H167" s="110">
        <f>H168+H171</f>
        <v>5375</v>
      </c>
      <c r="I167" s="176" t="e">
        <f t="shared" si="81"/>
        <v>#DIV/0!</v>
      </c>
      <c r="J167" s="176">
        <f t="shared" si="91"/>
        <v>29.14542891226548</v>
      </c>
      <c r="K167" s="176">
        <f t="shared" si="92"/>
        <v>100</v>
      </c>
      <c r="L167" s="176">
        <f t="shared" si="93"/>
        <v>100</v>
      </c>
    </row>
    <row r="168" spans="1:12" ht="12" customHeight="1">
      <c r="A168" s="26"/>
      <c r="B168" s="35">
        <v>42</v>
      </c>
      <c r="C168" s="36" t="s">
        <v>182</v>
      </c>
      <c r="D168" s="268">
        <f t="shared" ref="D168" si="105">SUM(D169,D170)</f>
        <v>0</v>
      </c>
      <c r="E168" s="115">
        <f>SUM(E169,E170)</f>
        <v>4100</v>
      </c>
      <c r="F168" s="227">
        <f>SUM(F169,F170)</f>
        <v>850</v>
      </c>
      <c r="G168" s="115">
        <f>SUM(G169,G170)</f>
        <v>850</v>
      </c>
      <c r="H168" s="115">
        <f>SUM(H169,H170)</f>
        <v>850</v>
      </c>
      <c r="I168" s="176" t="e">
        <f t="shared" si="81"/>
        <v>#DIV/0!</v>
      </c>
      <c r="J168" s="176">
        <f t="shared" si="91"/>
        <v>20.73170731707317</v>
      </c>
      <c r="K168" s="176">
        <f t="shared" si="92"/>
        <v>100</v>
      </c>
      <c r="L168" s="176">
        <f t="shared" si="93"/>
        <v>100</v>
      </c>
    </row>
    <row r="169" spans="1:12" ht="12" customHeight="1">
      <c r="A169" s="26"/>
      <c r="B169" s="37">
        <v>421</v>
      </c>
      <c r="C169" s="39" t="s">
        <v>204</v>
      </c>
      <c r="D169" s="97">
        <v>0</v>
      </c>
      <c r="E169" s="146">
        <v>2700</v>
      </c>
      <c r="F169" s="232">
        <v>100</v>
      </c>
      <c r="G169" s="116">
        <f>F169</f>
        <v>100</v>
      </c>
      <c r="H169" s="116">
        <f>G169</f>
        <v>100</v>
      </c>
      <c r="I169" s="176" t="e">
        <f t="shared" si="81"/>
        <v>#DIV/0!</v>
      </c>
      <c r="J169" s="176">
        <f t="shared" si="91"/>
        <v>3.7037037037037033</v>
      </c>
      <c r="K169" s="176">
        <f t="shared" si="92"/>
        <v>100</v>
      </c>
      <c r="L169" s="176">
        <f t="shared" si="93"/>
        <v>100</v>
      </c>
    </row>
    <row r="170" spans="1:12" ht="12" customHeight="1">
      <c r="A170" s="26"/>
      <c r="B170" s="37">
        <v>422</v>
      </c>
      <c r="C170" s="39" t="s">
        <v>78</v>
      </c>
      <c r="D170" s="97">
        <v>0</v>
      </c>
      <c r="E170" s="146">
        <v>1400</v>
      </c>
      <c r="F170" s="232">
        <v>750</v>
      </c>
      <c r="G170" s="116">
        <f>F170</f>
        <v>750</v>
      </c>
      <c r="H170" s="116">
        <f>G170</f>
        <v>750</v>
      </c>
      <c r="I170" s="176" t="e">
        <f t="shared" si="81"/>
        <v>#DIV/0!</v>
      </c>
      <c r="J170" s="176">
        <f t="shared" si="91"/>
        <v>53.571428571428569</v>
      </c>
      <c r="K170" s="176">
        <f t="shared" si="92"/>
        <v>100</v>
      </c>
      <c r="L170" s="176">
        <f t="shared" si="93"/>
        <v>100</v>
      </c>
    </row>
    <row r="171" spans="1:12" ht="12" customHeight="1">
      <c r="A171" s="26"/>
      <c r="B171" s="49">
        <v>45</v>
      </c>
      <c r="C171" s="36" t="s">
        <v>63</v>
      </c>
      <c r="D171" s="271">
        <f t="shared" ref="D171" si="106">SUM(D172)</f>
        <v>0</v>
      </c>
      <c r="E171" s="118">
        <f>SUM(E172)</f>
        <v>14342</v>
      </c>
      <c r="F171" s="231">
        <f>SUM(F172)</f>
        <v>4525</v>
      </c>
      <c r="G171" s="118">
        <f>SUM(G172)</f>
        <v>4525</v>
      </c>
      <c r="H171" s="118">
        <f>SUM(H172)</f>
        <v>4525</v>
      </c>
      <c r="I171" s="183" t="e">
        <f t="shared" si="81"/>
        <v>#DIV/0!</v>
      </c>
      <c r="J171" s="183">
        <f t="shared" si="91"/>
        <v>31.550690280295633</v>
      </c>
      <c r="K171" s="183">
        <f t="shared" si="92"/>
        <v>100</v>
      </c>
      <c r="L171" s="183">
        <f t="shared" si="93"/>
        <v>100</v>
      </c>
    </row>
    <row r="172" spans="1:12" ht="12" customHeight="1">
      <c r="A172" s="26"/>
      <c r="B172" s="37">
        <v>451</v>
      </c>
      <c r="C172" s="39" t="s">
        <v>42</v>
      </c>
      <c r="D172" s="97">
        <v>0</v>
      </c>
      <c r="E172" s="146">
        <v>14342</v>
      </c>
      <c r="F172" s="232">
        <v>4525</v>
      </c>
      <c r="G172" s="116">
        <f>F172</f>
        <v>4525</v>
      </c>
      <c r="H172" s="116">
        <f>G172</f>
        <v>4525</v>
      </c>
      <c r="I172" s="176" t="e">
        <f t="shared" si="81"/>
        <v>#DIV/0!</v>
      </c>
      <c r="J172" s="176">
        <f t="shared" si="91"/>
        <v>31.550690280295633</v>
      </c>
      <c r="K172" s="176">
        <f t="shared" si="92"/>
        <v>100</v>
      </c>
      <c r="L172" s="176">
        <f t="shared" si="93"/>
        <v>100</v>
      </c>
    </row>
    <row r="173" spans="1:12" ht="12" customHeight="1">
      <c r="A173" s="396" t="s">
        <v>244</v>
      </c>
      <c r="B173" s="396"/>
      <c r="C173" s="396"/>
      <c r="D173" s="274">
        <f t="shared" ref="D173" si="107">D174</f>
        <v>118089.47</v>
      </c>
      <c r="E173" s="120">
        <f>E174</f>
        <v>561500</v>
      </c>
      <c r="F173" s="233">
        <f>F174</f>
        <v>566500</v>
      </c>
      <c r="G173" s="120">
        <f>G174</f>
        <v>103000</v>
      </c>
      <c r="H173" s="120">
        <f>H174</f>
        <v>13000</v>
      </c>
      <c r="I173" s="184">
        <f t="shared" si="81"/>
        <v>475.48693376301878</v>
      </c>
      <c r="J173" s="184">
        <f t="shared" si="91"/>
        <v>100.89047195013356</v>
      </c>
      <c r="K173" s="184">
        <f t="shared" si="92"/>
        <v>18.181818181818183</v>
      </c>
      <c r="L173" s="184">
        <f t="shared" si="93"/>
        <v>12.621359223300971</v>
      </c>
    </row>
    <row r="174" spans="1:12" ht="12" customHeight="1">
      <c r="A174" s="403" t="s">
        <v>153</v>
      </c>
      <c r="B174" s="403"/>
      <c r="C174" s="403"/>
      <c r="D174" s="266">
        <f t="shared" ref="D174" si="108">D177</f>
        <v>118089.47</v>
      </c>
      <c r="E174" s="113">
        <f>E177</f>
        <v>561500</v>
      </c>
      <c r="F174" s="225">
        <f>F177</f>
        <v>566500</v>
      </c>
      <c r="G174" s="113">
        <f>G177</f>
        <v>103000</v>
      </c>
      <c r="H174" s="113">
        <f>H177</f>
        <v>13000</v>
      </c>
      <c r="I174" s="179">
        <f t="shared" si="81"/>
        <v>475.48693376301878</v>
      </c>
      <c r="J174" s="179">
        <f t="shared" si="91"/>
        <v>100.89047195013356</v>
      </c>
      <c r="K174" s="179">
        <f t="shared" si="92"/>
        <v>18.181818181818183</v>
      </c>
      <c r="L174" s="179">
        <f t="shared" si="93"/>
        <v>12.621359223300971</v>
      </c>
    </row>
    <row r="175" spans="1:12" ht="12" customHeight="1">
      <c r="A175" s="413" t="s">
        <v>56</v>
      </c>
      <c r="B175" s="413"/>
      <c r="C175" s="413"/>
      <c r="D175" s="267">
        <v>0</v>
      </c>
      <c r="E175" s="114">
        <v>500000</v>
      </c>
      <c r="F175" s="226">
        <v>75133</v>
      </c>
      <c r="G175" s="226">
        <v>3000</v>
      </c>
      <c r="H175" s="226">
        <v>3000</v>
      </c>
      <c r="I175" s="180" t="e">
        <f t="shared" si="81"/>
        <v>#DIV/0!</v>
      </c>
      <c r="J175" s="180">
        <f t="shared" si="91"/>
        <v>15.026600000000002</v>
      </c>
      <c r="K175" s="180">
        <f t="shared" si="92"/>
        <v>3.992919223244114</v>
      </c>
      <c r="L175" s="180">
        <f t="shared" si="93"/>
        <v>100</v>
      </c>
    </row>
    <row r="176" spans="1:12" ht="12" customHeight="1">
      <c r="A176" s="413" t="s">
        <v>68</v>
      </c>
      <c r="B176" s="413"/>
      <c r="C176" s="413"/>
      <c r="D176" s="267">
        <v>0</v>
      </c>
      <c r="E176" s="114">
        <v>72040</v>
      </c>
      <c r="F176" s="226">
        <f>F174-F175</f>
        <v>491367</v>
      </c>
      <c r="G176" s="226">
        <f t="shared" ref="G176:H176" si="109">G174-G175</f>
        <v>100000</v>
      </c>
      <c r="H176" s="226">
        <f t="shared" si="109"/>
        <v>10000</v>
      </c>
      <c r="I176" s="180" t="e">
        <f t="shared" si="81"/>
        <v>#DIV/0!</v>
      </c>
      <c r="J176" s="180">
        <f t="shared" si="91"/>
        <v>682.07523598001114</v>
      </c>
      <c r="K176" s="180">
        <f t="shared" si="92"/>
        <v>20.351387048784311</v>
      </c>
      <c r="L176" s="180">
        <f t="shared" si="93"/>
        <v>10</v>
      </c>
    </row>
    <row r="177" spans="1:12" ht="12" customHeight="1">
      <c r="A177" s="26"/>
      <c r="B177" s="35">
        <v>4</v>
      </c>
      <c r="C177" s="36" t="s">
        <v>92</v>
      </c>
      <c r="D177" s="333">
        <f t="shared" ref="D177:E177" si="110">D178+D181</f>
        <v>118089.47</v>
      </c>
      <c r="E177" s="110">
        <f t="shared" si="110"/>
        <v>561500</v>
      </c>
      <c r="F177" s="222">
        <f>F178+F181</f>
        <v>566500</v>
      </c>
      <c r="G177" s="110">
        <f t="shared" ref="G177:H177" si="111">G178+G181</f>
        <v>103000</v>
      </c>
      <c r="H177" s="110">
        <f t="shared" si="111"/>
        <v>13000</v>
      </c>
      <c r="I177" s="176">
        <f t="shared" si="81"/>
        <v>475.48693376301878</v>
      </c>
      <c r="J177" s="176">
        <f t="shared" si="91"/>
        <v>100.89047195013356</v>
      </c>
      <c r="K177" s="176">
        <f t="shared" si="92"/>
        <v>18.181818181818183</v>
      </c>
      <c r="L177" s="176">
        <f t="shared" si="93"/>
        <v>12.621359223300971</v>
      </c>
    </row>
    <row r="178" spans="1:12" ht="12" customHeight="1">
      <c r="A178" s="26"/>
      <c r="B178" s="35">
        <v>42</v>
      </c>
      <c r="C178" s="36" t="s">
        <v>93</v>
      </c>
      <c r="D178" s="115">
        <f t="shared" ref="D178:E178" si="112">SUM(D179,D180)</f>
        <v>118089.47</v>
      </c>
      <c r="E178" s="115">
        <f t="shared" si="112"/>
        <v>561500</v>
      </c>
      <c r="F178" s="227">
        <f>SUM(F179,F180)</f>
        <v>1500</v>
      </c>
      <c r="G178" s="115">
        <f t="shared" ref="G178:H178" si="113">SUM(G179,G180)</f>
        <v>3000</v>
      </c>
      <c r="H178" s="115">
        <f t="shared" si="113"/>
        <v>3000</v>
      </c>
      <c r="I178" s="176">
        <f t="shared" si="81"/>
        <v>475.48693376301878</v>
      </c>
      <c r="J178" s="176">
        <f t="shared" si="91"/>
        <v>0.26714158504007124</v>
      </c>
      <c r="K178" s="176">
        <f t="shared" si="92"/>
        <v>200</v>
      </c>
      <c r="L178" s="176">
        <f t="shared" si="93"/>
        <v>100</v>
      </c>
    </row>
    <row r="179" spans="1:12" ht="12" customHeight="1">
      <c r="A179" s="26"/>
      <c r="B179" s="37">
        <v>421</v>
      </c>
      <c r="C179" s="39" t="s">
        <v>38</v>
      </c>
      <c r="D179" s="97">
        <v>118089.47</v>
      </c>
      <c r="E179" s="146">
        <v>560000</v>
      </c>
      <c r="F179" s="232">
        <v>0</v>
      </c>
      <c r="G179" s="116">
        <v>0</v>
      </c>
      <c r="H179" s="116">
        <v>0</v>
      </c>
      <c r="I179" s="176">
        <f t="shared" si="81"/>
        <v>474.21671043150593</v>
      </c>
      <c r="J179" s="176">
        <f t="shared" si="91"/>
        <v>0</v>
      </c>
      <c r="K179" s="176" t="e">
        <f t="shared" si="92"/>
        <v>#DIV/0!</v>
      </c>
      <c r="L179" s="176" t="e">
        <f t="shared" si="93"/>
        <v>#DIV/0!</v>
      </c>
    </row>
    <row r="180" spans="1:12" ht="12" customHeight="1">
      <c r="A180" s="26"/>
      <c r="B180" s="37">
        <v>422</v>
      </c>
      <c r="C180" s="39" t="s">
        <v>78</v>
      </c>
      <c r="D180" s="97">
        <v>0</v>
      </c>
      <c r="E180" s="146">
        <v>1500</v>
      </c>
      <c r="F180" s="232">
        <v>1500</v>
      </c>
      <c r="G180" s="116">
        <v>3000</v>
      </c>
      <c r="H180" s="116">
        <f>G180</f>
        <v>3000</v>
      </c>
      <c r="I180" s="176">
        <v>0</v>
      </c>
      <c r="J180" s="176">
        <f t="shared" si="91"/>
        <v>100</v>
      </c>
      <c r="K180" s="176">
        <f t="shared" si="92"/>
        <v>200</v>
      </c>
      <c r="L180" s="176">
        <f t="shared" si="93"/>
        <v>100</v>
      </c>
    </row>
    <row r="181" spans="1:12" ht="12" customHeight="1">
      <c r="A181" s="26"/>
      <c r="B181" s="35">
        <v>45</v>
      </c>
      <c r="C181" s="36" t="s">
        <v>63</v>
      </c>
      <c r="D181" s="207">
        <f>SUM(D182)</f>
        <v>0</v>
      </c>
      <c r="E181" s="207">
        <f t="shared" ref="E181:L181" si="114">SUM(E182)</f>
        <v>0</v>
      </c>
      <c r="F181" s="207">
        <f t="shared" si="114"/>
        <v>565000</v>
      </c>
      <c r="G181" s="207">
        <f t="shared" si="114"/>
        <v>100000</v>
      </c>
      <c r="H181" s="207">
        <f t="shared" si="114"/>
        <v>10000</v>
      </c>
      <c r="I181" s="207">
        <v>0</v>
      </c>
      <c r="J181" s="207">
        <v>0</v>
      </c>
      <c r="K181" s="207">
        <f t="shared" si="114"/>
        <v>17.699115044247787</v>
      </c>
      <c r="L181" s="207">
        <f t="shared" si="114"/>
        <v>10</v>
      </c>
    </row>
    <row r="182" spans="1:12" ht="12" customHeight="1">
      <c r="A182" s="26"/>
      <c r="B182" s="37">
        <v>451</v>
      </c>
      <c r="C182" s="40" t="s">
        <v>42</v>
      </c>
      <c r="D182" s="97">
        <v>0</v>
      </c>
      <c r="E182" s="116">
        <v>0</v>
      </c>
      <c r="F182" s="228">
        <v>565000</v>
      </c>
      <c r="G182" s="116">
        <v>100000</v>
      </c>
      <c r="H182" s="116">
        <v>10000</v>
      </c>
      <c r="I182" s="176">
        <v>0</v>
      </c>
      <c r="J182" s="176">
        <v>0</v>
      </c>
      <c r="K182" s="176">
        <f t="shared" si="92"/>
        <v>17.699115044247787</v>
      </c>
      <c r="L182" s="176">
        <f t="shared" si="93"/>
        <v>10</v>
      </c>
    </row>
    <row r="183" spans="1:12" ht="12" customHeight="1">
      <c r="A183" s="396" t="s">
        <v>241</v>
      </c>
      <c r="B183" s="396"/>
      <c r="C183" s="396"/>
      <c r="D183" s="274">
        <f t="shared" ref="D183" si="115">D184</f>
        <v>79118.58</v>
      </c>
      <c r="E183" s="120">
        <f>E184</f>
        <v>51016</v>
      </c>
      <c r="F183" s="233">
        <f>F184</f>
        <v>52116</v>
      </c>
      <c r="G183" s="334">
        <f>G184</f>
        <v>3000</v>
      </c>
      <c r="H183" s="334">
        <f>H184</f>
        <v>3500</v>
      </c>
      <c r="I183" s="335">
        <f t="shared" si="81"/>
        <v>64.48042924936216</v>
      </c>
      <c r="J183" s="335">
        <f t="shared" si="91"/>
        <v>102.15618629449585</v>
      </c>
      <c r="K183" s="335">
        <f t="shared" si="92"/>
        <v>5.7563895924476167</v>
      </c>
      <c r="L183" s="335">
        <f t="shared" si="93"/>
        <v>116.66666666666667</v>
      </c>
    </row>
    <row r="184" spans="1:12" ht="12" customHeight="1">
      <c r="A184" s="403" t="s">
        <v>153</v>
      </c>
      <c r="B184" s="403"/>
      <c r="C184" s="403"/>
      <c r="D184" s="266">
        <f t="shared" ref="D184" si="116">SUM(D188,D191)</f>
        <v>79118.58</v>
      </c>
      <c r="E184" s="113">
        <f>SUM(E188,E191)</f>
        <v>51016</v>
      </c>
      <c r="F184" s="225">
        <f>SUM(F188,F191)</f>
        <v>52116</v>
      </c>
      <c r="G184" s="123">
        <f>SUM(G188,G191)</f>
        <v>3000</v>
      </c>
      <c r="H184" s="123">
        <f>SUM(H188,H191)</f>
        <v>3500</v>
      </c>
      <c r="I184" s="187">
        <f t="shared" si="81"/>
        <v>64.48042924936216</v>
      </c>
      <c r="J184" s="187">
        <f t="shared" si="91"/>
        <v>102.15618629449585</v>
      </c>
      <c r="K184" s="187">
        <f t="shared" si="92"/>
        <v>5.7563895924476167</v>
      </c>
      <c r="L184" s="187">
        <f t="shared" si="93"/>
        <v>116.66666666666667</v>
      </c>
    </row>
    <row r="185" spans="1:12" ht="12" customHeight="1">
      <c r="A185" s="413" t="s">
        <v>56</v>
      </c>
      <c r="B185" s="413"/>
      <c r="C185" s="413"/>
      <c r="D185" s="267">
        <v>0</v>
      </c>
      <c r="E185" s="114">
        <v>0</v>
      </c>
      <c r="F185" s="226">
        <v>0</v>
      </c>
      <c r="G185" s="124">
        <v>0</v>
      </c>
      <c r="H185" s="124">
        <v>0</v>
      </c>
      <c r="I185" s="188" t="e">
        <f t="shared" si="81"/>
        <v>#DIV/0!</v>
      </c>
      <c r="J185" s="188" t="e">
        <f t="shared" si="91"/>
        <v>#DIV/0!</v>
      </c>
      <c r="K185" s="188" t="e">
        <f t="shared" si="92"/>
        <v>#DIV/0!</v>
      </c>
      <c r="L185" s="188" t="e">
        <f t="shared" si="93"/>
        <v>#DIV/0!</v>
      </c>
    </row>
    <row r="186" spans="1:12" ht="12" customHeight="1">
      <c r="A186" s="413" t="s">
        <v>68</v>
      </c>
      <c r="B186" s="413"/>
      <c r="C186" s="413"/>
      <c r="D186" s="267">
        <v>0</v>
      </c>
      <c r="E186" s="114">
        <v>125000</v>
      </c>
      <c r="F186" s="226">
        <v>39309</v>
      </c>
      <c r="G186" s="124">
        <v>0</v>
      </c>
      <c r="H186" s="124">
        <v>0</v>
      </c>
      <c r="I186" s="188" t="e">
        <f t="shared" si="81"/>
        <v>#DIV/0!</v>
      </c>
      <c r="J186" s="188">
        <f t="shared" si="91"/>
        <v>31.447199999999999</v>
      </c>
      <c r="K186" s="188">
        <f t="shared" si="92"/>
        <v>0</v>
      </c>
      <c r="L186" s="188" t="e">
        <f t="shared" si="93"/>
        <v>#DIV/0!</v>
      </c>
    </row>
    <row r="187" spans="1:12" ht="12" customHeight="1">
      <c r="A187" s="408" t="s">
        <v>76</v>
      </c>
      <c r="B187" s="408"/>
      <c r="C187" s="408"/>
      <c r="D187" s="267">
        <f t="shared" ref="D187" si="117">D184-D185-D186</f>
        <v>79118.58</v>
      </c>
      <c r="E187" s="114">
        <f>E184-E185-E186</f>
        <v>-73984</v>
      </c>
      <c r="F187" s="226">
        <f>F184-F185-F186</f>
        <v>12807</v>
      </c>
      <c r="G187" s="124">
        <f>G184-G185-G186</f>
        <v>3000</v>
      </c>
      <c r="H187" s="124">
        <f>H184-H185-H186</f>
        <v>3500</v>
      </c>
      <c r="I187" s="188">
        <f t="shared" si="81"/>
        <v>-93.510272808232912</v>
      </c>
      <c r="J187" s="188">
        <f t="shared" si="91"/>
        <v>-17.31049956747405</v>
      </c>
      <c r="K187" s="188">
        <f t="shared" si="92"/>
        <v>23.424689622862495</v>
      </c>
      <c r="L187" s="188">
        <f t="shared" si="93"/>
        <v>116.66666666666667</v>
      </c>
    </row>
    <row r="188" spans="1:12" ht="12" customHeight="1">
      <c r="A188" s="50"/>
      <c r="B188" s="35">
        <v>3</v>
      </c>
      <c r="C188" s="36" t="s">
        <v>57</v>
      </c>
      <c r="D188" s="260">
        <f t="shared" ref="D188:D189" si="118">D189</f>
        <v>6240.45</v>
      </c>
      <c r="E188" s="110">
        <f t="shared" ref="E188:H189" si="119">E189</f>
        <v>1400</v>
      </c>
      <c r="F188" s="222">
        <f t="shared" si="119"/>
        <v>2000</v>
      </c>
      <c r="G188" s="110">
        <f t="shared" si="119"/>
        <v>3000</v>
      </c>
      <c r="H188" s="110">
        <f t="shared" si="119"/>
        <v>3500</v>
      </c>
      <c r="I188" s="176">
        <f t="shared" si="81"/>
        <v>22.434279579197014</v>
      </c>
      <c r="J188" s="176">
        <f t="shared" si="91"/>
        <v>142.85714285714286</v>
      </c>
      <c r="K188" s="176">
        <f t="shared" si="92"/>
        <v>150</v>
      </c>
      <c r="L188" s="176">
        <f t="shared" si="93"/>
        <v>116.66666666666667</v>
      </c>
    </row>
    <row r="189" spans="1:12" ht="12" customHeight="1">
      <c r="A189" s="50"/>
      <c r="B189" s="35">
        <v>32</v>
      </c>
      <c r="C189" s="36" t="s">
        <v>58</v>
      </c>
      <c r="D189" s="260">
        <f t="shared" si="118"/>
        <v>6240.45</v>
      </c>
      <c r="E189" s="110">
        <f t="shared" si="119"/>
        <v>1400</v>
      </c>
      <c r="F189" s="222">
        <f t="shared" si="119"/>
        <v>2000</v>
      </c>
      <c r="G189" s="110">
        <f t="shared" si="119"/>
        <v>3000</v>
      </c>
      <c r="H189" s="110">
        <f t="shared" si="119"/>
        <v>3500</v>
      </c>
      <c r="I189" s="176">
        <f t="shared" si="81"/>
        <v>22.434279579197014</v>
      </c>
      <c r="J189" s="176">
        <f t="shared" si="91"/>
        <v>142.85714285714286</v>
      </c>
      <c r="K189" s="176">
        <f t="shared" si="92"/>
        <v>150</v>
      </c>
      <c r="L189" s="176">
        <f t="shared" si="93"/>
        <v>116.66666666666667</v>
      </c>
    </row>
    <row r="190" spans="1:12" ht="12" customHeight="1">
      <c r="A190" s="50"/>
      <c r="B190" s="37">
        <v>323</v>
      </c>
      <c r="C190" s="39" t="s">
        <v>242</v>
      </c>
      <c r="D190" s="97">
        <v>6240.45</v>
      </c>
      <c r="E190" s="146">
        <v>1400</v>
      </c>
      <c r="F190" s="232">
        <v>2000</v>
      </c>
      <c r="G190" s="116">
        <v>3000</v>
      </c>
      <c r="H190" s="116">
        <v>3500</v>
      </c>
      <c r="I190" s="176">
        <f t="shared" si="81"/>
        <v>22.434279579197014</v>
      </c>
      <c r="J190" s="176">
        <f t="shared" si="91"/>
        <v>142.85714285714286</v>
      </c>
      <c r="K190" s="176">
        <f t="shared" si="92"/>
        <v>150</v>
      </c>
      <c r="L190" s="176">
        <f t="shared" si="93"/>
        <v>116.66666666666667</v>
      </c>
    </row>
    <row r="191" spans="1:12" ht="12" customHeight="1">
      <c r="A191" s="26"/>
      <c r="B191" s="51">
        <v>4</v>
      </c>
      <c r="C191" s="36" t="s">
        <v>72</v>
      </c>
      <c r="D191" s="271">
        <f t="shared" ref="D191" si="120">D192</f>
        <v>72878.13</v>
      </c>
      <c r="E191" s="118">
        <f>E192</f>
        <v>49616</v>
      </c>
      <c r="F191" s="231">
        <f>F192</f>
        <v>50116</v>
      </c>
      <c r="G191" s="118">
        <f>G192</f>
        <v>0</v>
      </c>
      <c r="H191" s="118">
        <f>H192</f>
        <v>0</v>
      </c>
      <c r="I191" s="176">
        <f t="shared" si="81"/>
        <v>68.080780887215411</v>
      </c>
      <c r="J191" s="176">
        <f t="shared" si="91"/>
        <v>101.00773943889068</v>
      </c>
      <c r="K191" s="176">
        <f t="shared" si="92"/>
        <v>0</v>
      </c>
      <c r="L191" s="176" t="e">
        <f t="shared" si="93"/>
        <v>#DIV/0!</v>
      </c>
    </row>
    <row r="192" spans="1:12" ht="12" customHeight="1">
      <c r="A192" s="26"/>
      <c r="B192" s="51">
        <v>42</v>
      </c>
      <c r="C192" s="36" t="s">
        <v>182</v>
      </c>
      <c r="D192" s="271">
        <f t="shared" ref="D192" si="121">SUM(D193,D194)</f>
        <v>72878.13</v>
      </c>
      <c r="E192" s="118">
        <f>SUM(E193,E194)</f>
        <v>49616</v>
      </c>
      <c r="F192" s="231">
        <f>SUM(F193,F194)</f>
        <v>50116</v>
      </c>
      <c r="G192" s="118">
        <f>SUM(G193,G194)</f>
        <v>0</v>
      </c>
      <c r="H192" s="118">
        <f>SUM(H193,H194)</f>
        <v>0</v>
      </c>
      <c r="I192" s="176">
        <f t="shared" si="81"/>
        <v>68.080780887215411</v>
      </c>
      <c r="J192" s="176">
        <f t="shared" si="91"/>
        <v>101.00773943889068</v>
      </c>
      <c r="K192" s="176">
        <f t="shared" si="92"/>
        <v>0</v>
      </c>
      <c r="L192" s="176" t="e">
        <f t="shared" si="93"/>
        <v>#DIV/0!</v>
      </c>
    </row>
    <row r="193" spans="1:12" ht="12.75" customHeight="1">
      <c r="A193" s="26"/>
      <c r="B193" s="52">
        <v>421</v>
      </c>
      <c r="C193" s="39" t="s">
        <v>38</v>
      </c>
      <c r="D193" s="97">
        <v>72878.13</v>
      </c>
      <c r="E193" s="146">
        <v>48116</v>
      </c>
      <c r="F193" s="232">
        <v>48116</v>
      </c>
      <c r="G193" s="116">
        <v>0</v>
      </c>
      <c r="H193" s="116">
        <f>G193</f>
        <v>0</v>
      </c>
      <c r="I193" s="176">
        <f t="shared" si="81"/>
        <v>66.022550249299755</v>
      </c>
      <c r="J193" s="176">
        <f t="shared" si="91"/>
        <v>100</v>
      </c>
      <c r="K193" s="176">
        <f t="shared" si="92"/>
        <v>0</v>
      </c>
      <c r="L193" s="176" t="e">
        <f t="shared" si="93"/>
        <v>#DIV/0!</v>
      </c>
    </row>
    <row r="194" spans="1:12" ht="12" customHeight="1">
      <c r="A194" s="26"/>
      <c r="B194" s="45">
        <v>426</v>
      </c>
      <c r="C194" s="39" t="s">
        <v>243</v>
      </c>
      <c r="D194" s="97">
        <v>0</v>
      </c>
      <c r="E194" s="146">
        <v>1500</v>
      </c>
      <c r="F194" s="232">
        <v>2000</v>
      </c>
      <c r="G194" s="116">
        <v>0</v>
      </c>
      <c r="H194" s="116">
        <v>0</v>
      </c>
      <c r="I194" s="176" t="e">
        <f t="shared" si="81"/>
        <v>#DIV/0!</v>
      </c>
      <c r="J194" s="176">
        <f t="shared" si="91"/>
        <v>133.33333333333331</v>
      </c>
      <c r="K194" s="176">
        <f t="shared" si="92"/>
        <v>0</v>
      </c>
      <c r="L194" s="176" t="e">
        <f t="shared" si="93"/>
        <v>#DIV/0!</v>
      </c>
    </row>
    <row r="195" spans="1:12" ht="12" customHeight="1">
      <c r="A195" s="410" t="s">
        <v>239</v>
      </c>
      <c r="B195" s="410"/>
      <c r="C195" s="410"/>
      <c r="D195" s="262">
        <f t="shared" ref="D195" si="122">SUM(D196)</f>
        <v>0</v>
      </c>
      <c r="E195" s="111">
        <f>SUM(E196)</f>
        <v>97500</v>
      </c>
      <c r="F195" s="223">
        <f>SUM(F196)</f>
        <v>97500</v>
      </c>
      <c r="G195" s="111">
        <f>SUM(G196)</f>
        <v>125000</v>
      </c>
      <c r="H195" s="111">
        <f>SUM(H196)</f>
        <v>100000</v>
      </c>
      <c r="I195" s="177" t="e">
        <f t="shared" si="81"/>
        <v>#DIV/0!</v>
      </c>
      <c r="J195" s="177">
        <f t="shared" si="91"/>
        <v>100</v>
      </c>
      <c r="K195" s="177">
        <f t="shared" si="92"/>
        <v>128.2051282051282</v>
      </c>
      <c r="L195" s="177">
        <f t="shared" si="93"/>
        <v>80</v>
      </c>
    </row>
    <row r="196" spans="1:12" ht="12" customHeight="1">
      <c r="A196" s="396" t="s">
        <v>240</v>
      </c>
      <c r="B196" s="396"/>
      <c r="C196" s="396"/>
      <c r="D196" s="279">
        <f t="shared" ref="D196" si="123">D197</f>
        <v>0</v>
      </c>
      <c r="E196" s="125">
        <f>E197</f>
        <v>97500</v>
      </c>
      <c r="F196" s="238">
        <f>F197</f>
        <v>97500</v>
      </c>
      <c r="G196" s="125">
        <f>G197</f>
        <v>125000</v>
      </c>
      <c r="H196" s="125">
        <f>H197</f>
        <v>100000</v>
      </c>
      <c r="I196" s="178" t="e">
        <f t="shared" si="81"/>
        <v>#DIV/0!</v>
      </c>
      <c r="J196" s="178">
        <f t="shared" si="91"/>
        <v>100</v>
      </c>
      <c r="K196" s="178">
        <f t="shared" si="92"/>
        <v>128.2051282051282</v>
      </c>
      <c r="L196" s="178">
        <f t="shared" si="93"/>
        <v>80</v>
      </c>
    </row>
    <row r="197" spans="1:12" ht="12" customHeight="1">
      <c r="A197" s="403" t="s">
        <v>153</v>
      </c>
      <c r="B197" s="403"/>
      <c r="C197" s="403"/>
      <c r="D197" s="266">
        <f t="shared" ref="D197" si="124">D200</f>
        <v>0</v>
      </c>
      <c r="E197" s="113">
        <f>E200</f>
        <v>97500</v>
      </c>
      <c r="F197" s="225">
        <f>F200</f>
        <v>97500</v>
      </c>
      <c r="G197" s="113">
        <f>G200</f>
        <v>125000</v>
      </c>
      <c r="H197" s="113">
        <f>H200</f>
        <v>100000</v>
      </c>
      <c r="I197" s="179" t="e">
        <f t="shared" si="81"/>
        <v>#DIV/0!</v>
      </c>
      <c r="J197" s="179">
        <f t="shared" si="91"/>
        <v>100</v>
      </c>
      <c r="K197" s="179">
        <f t="shared" si="92"/>
        <v>128.2051282051282</v>
      </c>
      <c r="L197" s="179">
        <f t="shared" si="93"/>
        <v>80</v>
      </c>
    </row>
    <row r="198" spans="1:12" ht="12" customHeight="1">
      <c r="A198" s="413" t="s">
        <v>68</v>
      </c>
      <c r="B198" s="413"/>
      <c r="C198" s="413"/>
      <c r="D198" s="267">
        <v>0</v>
      </c>
      <c r="E198" s="114">
        <v>80000</v>
      </c>
      <c r="F198" s="226">
        <v>80000</v>
      </c>
      <c r="G198" s="114">
        <v>80000</v>
      </c>
      <c r="H198" s="114">
        <v>80000</v>
      </c>
      <c r="I198" s="180" t="e">
        <f t="shared" si="81"/>
        <v>#DIV/0!</v>
      </c>
      <c r="J198" s="180">
        <f t="shared" si="91"/>
        <v>100</v>
      </c>
      <c r="K198" s="180">
        <f t="shared" si="92"/>
        <v>100</v>
      </c>
      <c r="L198" s="180">
        <f t="shared" si="93"/>
        <v>100</v>
      </c>
    </row>
    <row r="199" spans="1:12" ht="12" customHeight="1">
      <c r="A199" s="408" t="s">
        <v>76</v>
      </c>
      <c r="B199" s="408"/>
      <c r="C199" s="408"/>
      <c r="D199" s="267">
        <f t="shared" ref="D199" si="125">SUM(D197-D198)</f>
        <v>0</v>
      </c>
      <c r="E199" s="114">
        <f>SUM(E197-E198)</f>
        <v>17500</v>
      </c>
      <c r="F199" s="226">
        <f>SUM(F197-F198)</f>
        <v>17500</v>
      </c>
      <c r="G199" s="114">
        <f>SUM(G197-G198)</f>
        <v>45000</v>
      </c>
      <c r="H199" s="114">
        <f>SUM(H197-H198)</f>
        <v>20000</v>
      </c>
      <c r="I199" s="180" t="e">
        <f t="shared" si="81"/>
        <v>#DIV/0!</v>
      </c>
      <c r="J199" s="180">
        <f t="shared" si="91"/>
        <v>100</v>
      </c>
      <c r="K199" s="180">
        <f t="shared" si="92"/>
        <v>257.14285714285717</v>
      </c>
      <c r="L199" s="180">
        <f t="shared" si="93"/>
        <v>44.444444444444443</v>
      </c>
    </row>
    <row r="200" spans="1:12" ht="12" customHeight="1">
      <c r="A200" s="26"/>
      <c r="B200" s="35">
        <v>4</v>
      </c>
      <c r="C200" s="36" t="s">
        <v>79</v>
      </c>
      <c r="D200" s="271">
        <f t="shared" ref="D200" si="126">D201</f>
        <v>0</v>
      </c>
      <c r="E200" s="118">
        <f>E201</f>
        <v>97500</v>
      </c>
      <c r="F200" s="231">
        <f>F201</f>
        <v>97500</v>
      </c>
      <c r="G200" s="118">
        <f>G201</f>
        <v>125000</v>
      </c>
      <c r="H200" s="118">
        <f>H201</f>
        <v>100000</v>
      </c>
      <c r="I200" s="176" t="e">
        <f t="shared" si="81"/>
        <v>#DIV/0!</v>
      </c>
      <c r="J200" s="176">
        <f t="shared" si="91"/>
        <v>100</v>
      </c>
      <c r="K200" s="176">
        <f t="shared" si="92"/>
        <v>128.2051282051282</v>
      </c>
      <c r="L200" s="176">
        <f t="shared" si="93"/>
        <v>80</v>
      </c>
    </row>
    <row r="201" spans="1:12" ht="12" customHeight="1">
      <c r="A201" s="26"/>
      <c r="B201" s="35">
        <v>42</v>
      </c>
      <c r="C201" s="36" t="s">
        <v>182</v>
      </c>
      <c r="D201" s="268">
        <f>SUM(D202:D203)</f>
        <v>0</v>
      </c>
      <c r="E201" s="307">
        <f t="shared" ref="E201:H201" si="127">SUM(E202:E203)</f>
        <v>97500</v>
      </c>
      <c r="F201" s="306">
        <f t="shared" si="127"/>
        <v>97500</v>
      </c>
      <c r="G201" s="307">
        <f t="shared" si="127"/>
        <v>125000</v>
      </c>
      <c r="H201" s="307">
        <f t="shared" si="127"/>
        <v>100000</v>
      </c>
      <c r="I201" s="176" t="e">
        <f t="shared" ref="I201:I273" si="128">E201/D201*100</f>
        <v>#DIV/0!</v>
      </c>
      <c r="J201" s="176">
        <f t="shared" si="91"/>
        <v>100</v>
      </c>
      <c r="K201" s="176">
        <f t="shared" si="92"/>
        <v>128.2051282051282</v>
      </c>
      <c r="L201" s="176">
        <f t="shared" si="93"/>
        <v>80</v>
      </c>
    </row>
    <row r="202" spans="1:12" ht="12" customHeight="1">
      <c r="A202" s="26"/>
      <c r="B202" s="37">
        <v>421</v>
      </c>
      <c r="C202" s="39" t="s">
        <v>38</v>
      </c>
      <c r="D202" s="97">
        <v>0</v>
      </c>
      <c r="E202" s="146">
        <v>97500</v>
      </c>
      <c r="F202" s="232">
        <v>0</v>
      </c>
      <c r="G202" s="116">
        <v>125000</v>
      </c>
      <c r="H202" s="116">
        <v>100000</v>
      </c>
      <c r="I202" s="176" t="e">
        <f t="shared" si="128"/>
        <v>#DIV/0!</v>
      </c>
      <c r="J202" s="176">
        <f t="shared" si="91"/>
        <v>0</v>
      </c>
      <c r="K202" s="176" t="e">
        <f t="shared" si="92"/>
        <v>#DIV/0!</v>
      </c>
      <c r="L202" s="176">
        <f t="shared" si="93"/>
        <v>80</v>
      </c>
    </row>
    <row r="203" spans="1:12" ht="12" customHeight="1">
      <c r="A203" s="26"/>
      <c r="B203" s="37">
        <v>426</v>
      </c>
      <c r="C203" s="40" t="s">
        <v>312</v>
      </c>
      <c r="D203" s="97">
        <v>0</v>
      </c>
      <c r="E203" s="116">
        <v>0</v>
      </c>
      <c r="F203" s="228">
        <v>97500</v>
      </c>
      <c r="G203" s="116">
        <v>0</v>
      </c>
      <c r="H203" s="116">
        <v>0</v>
      </c>
      <c r="I203" s="176"/>
      <c r="J203" s="176"/>
      <c r="K203" s="176"/>
      <c r="L203" s="176"/>
    </row>
    <row r="204" spans="1:12" ht="12" customHeight="1">
      <c r="A204" s="410" t="s">
        <v>234</v>
      </c>
      <c r="B204" s="410"/>
      <c r="C204" s="410"/>
      <c r="D204" s="280">
        <f t="shared" ref="D204:D205" si="129">D205</f>
        <v>74193.45</v>
      </c>
      <c r="E204" s="126">
        <f t="shared" ref="E204:H205" si="130">E205</f>
        <v>0</v>
      </c>
      <c r="F204" s="239">
        <f t="shared" si="130"/>
        <v>26000</v>
      </c>
      <c r="G204" s="126">
        <f t="shared" si="130"/>
        <v>21000</v>
      </c>
      <c r="H204" s="126">
        <f t="shared" si="130"/>
        <v>21000</v>
      </c>
      <c r="I204" s="177">
        <f t="shared" si="128"/>
        <v>0</v>
      </c>
      <c r="J204" s="177" t="e">
        <f t="shared" si="91"/>
        <v>#DIV/0!</v>
      </c>
      <c r="K204" s="177">
        <f t="shared" si="92"/>
        <v>80.769230769230774</v>
      </c>
      <c r="L204" s="177">
        <f t="shared" si="93"/>
        <v>100</v>
      </c>
    </row>
    <row r="205" spans="1:12" ht="12" customHeight="1">
      <c r="A205" s="396" t="s">
        <v>235</v>
      </c>
      <c r="B205" s="396"/>
      <c r="C205" s="396"/>
      <c r="D205" s="264">
        <f t="shared" si="129"/>
        <v>74193.45</v>
      </c>
      <c r="E205" s="112">
        <f t="shared" si="130"/>
        <v>0</v>
      </c>
      <c r="F205" s="224">
        <f t="shared" si="130"/>
        <v>26000</v>
      </c>
      <c r="G205" s="112">
        <f t="shared" si="130"/>
        <v>21000</v>
      </c>
      <c r="H205" s="112">
        <f t="shared" si="130"/>
        <v>21000</v>
      </c>
      <c r="I205" s="178">
        <f t="shared" si="128"/>
        <v>0</v>
      </c>
      <c r="J205" s="178" t="e">
        <f t="shared" si="91"/>
        <v>#DIV/0!</v>
      </c>
      <c r="K205" s="178">
        <f t="shared" si="92"/>
        <v>80.769230769230774</v>
      </c>
      <c r="L205" s="178">
        <f t="shared" si="93"/>
        <v>100</v>
      </c>
    </row>
    <row r="206" spans="1:12" ht="12" customHeight="1">
      <c r="A206" s="426" t="s">
        <v>236</v>
      </c>
      <c r="B206" s="426"/>
      <c r="C206" s="426"/>
      <c r="D206" s="266">
        <f t="shared" ref="D206" si="131">SUM(D209+D212)</f>
        <v>74193.45</v>
      </c>
      <c r="E206" s="113">
        <f>SUM(E209+E212)</f>
        <v>0</v>
      </c>
      <c r="F206" s="225">
        <f>SUM(F209+F212)</f>
        <v>26000</v>
      </c>
      <c r="G206" s="113">
        <f>SUM(G209+G212)</f>
        <v>21000</v>
      </c>
      <c r="H206" s="113">
        <f>SUM(H209+H212)</f>
        <v>21000</v>
      </c>
      <c r="I206" s="179">
        <f t="shared" si="128"/>
        <v>0</v>
      </c>
      <c r="J206" s="179" t="e">
        <f t="shared" si="91"/>
        <v>#DIV/0!</v>
      </c>
      <c r="K206" s="179">
        <f t="shared" si="92"/>
        <v>80.769230769230774</v>
      </c>
      <c r="L206" s="179">
        <f t="shared" si="93"/>
        <v>100</v>
      </c>
    </row>
    <row r="207" spans="1:12" ht="12" customHeight="1">
      <c r="A207" s="413" t="s">
        <v>56</v>
      </c>
      <c r="B207" s="413"/>
      <c r="C207" s="413"/>
      <c r="D207" s="267">
        <f t="shared" ref="D207" si="132">SUM(D212,D209)</f>
        <v>74193.45</v>
      </c>
      <c r="E207" s="114">
        <f>SUM(E212,E209)</f>
        <v>0</v>
      </c>
      <c r="F207" s="226">
        <v>26000</v>
      </c>
      <c r="G207" s="114">
        <v>1000</v>
      </c>
      <c r="H207" s="114">
        <v>1000</v>
      </c>
      <c r="I207" s="180">
        <f t="shared" si="128"/>
        <v>0</v>
      </c>
      <c r="J207" s="180" t="e">
        <f t="shared" si="91"/>
        <v>#DIV/0!</v>
      </c>
      <c r="K207" s="180">
        <f t="shared" si="92"/>
        <v>3.8461538461538463</v>
      </c>
      <c r="L207" s="180">
        <f t="shared" si="93"/>
        <v>100</v>
      </c>
    </row>
    <row r="208" spans="1:12" ht="12" customHeight="1">
      <c r="A208" s="413" t="s">
        <v>237</v>
      </c>
      <c r="B208" s="413"/>
      <c r="C208" s="413"/>
      <c r="D208" s="267">
        <v>-2</v>
      </c>
      <c r="E208" s="114">
        <v>0</v>
      </c>
      <c r="F208" s="226">
        <v>0</v>
      </c>
      <c r="G208" s="114">
        <v>20000</v>
      </c>
      <c r="H208" s="114">
        <v>20000</v>
      </c>
      <c r="I208" s="180">
        <f t="shared" si="128"/>
        <v>0</v>
      </c>
      <c r="J208" s="180" t="e">
        <f t="shared" si="91"/>
        <v>#DIV/0!</v>
      </c>
      <c r="K208" s="180" t="e">
        <f t="shared" si="92"/>
        <v>#DIV/0!</v>
      </c>
      <c r="L208" s="180">
        <f t="shared" si="93"/>
        <v>100</v>
      </c>
    </row>
    <row r="209" spans="1:12" ht="12" customHeight="1">
      <c r="A209" s="26"/>
      <c r="B209" s="35">
        <v>4</v>
      </c>
      <c r="C209" s="36" t="s">
        <v>202</v>
      </c>
      <c r="D209" s="271">
        <f t="shared" ref="D209" si="133">D210</f>
        <v>48312.5</v>
      </c>
      <c r="E209" s="118">
        <f>E210</f>
        <v>0</v>
      </c>
      <c r="F209" s="231">
        <f>F210</f>
        <v>15000</v>
      </c>
      <c r="G209" s="118">
        <f>G210</f>
        <v>15000</v>
      </c>
      <c r="H209" s="118">
        <f>H210</f>
        <v>15000</v>
      </c>
      <c r="I209" s="176">
        <f t="shared" si="128"/>
        <v>0</v>
      </c>
      <c r="J209" s="176" t="e">
        <f t="shared" si="91"/>
        <v>#DIV/0!</v>
      </c>
      <c r="K209" s="176">
        <f t="shared" si="92"/>
        <v>100</v>
      </c>
      <c r="L209" s="176">
        <f t="shared" si="93"/>
        <v>100</v>
      </c>
    </row>
    <row r="210" spans="1:12" ht="12" customHeight="1">
      <c r="A210" s="26"/>
      <c r="B210" s="35">
        <v>42</v>
      </c>
      <c r="C210" s="36" t="s">
        <v>182</v>
      </c>
      <c r="D210" s="268">
        <f t="shared" ref="D210" si="134">SUM(D211:D211)</f>
        <v>48312.5</v>
      </c>
      <c r="E210" s="115">
        <f>SUM(E211:E211)</f>
        <v>0</v>
      </c>
      <c r="F210" s="227">
        <f>SUM(F211:F211)</f>
        <v>15000</v>
      </c>
      <c r="G210" s="115">
        <f>SUM(G211:G211)</f>
        <v>15000</v>
      </c>
      <c r="H210" s="115">
        <f>SUM(H211:H211)</f>
        <v>15000</v>
      </c>
      <c r="I210" s="176">
        <f t="shared" si="128"/>
        <v>0</v>
      </c>
      <c r="J210" s="176" t="e">
        <f t="shared" si="91"/>
        <v>#DIV/0!</v>
      </c>
      <c r="K210" s="176">
        <f t="shared" si="92"/>
        <v>100</v>
      </c>
      <c r="L210" s="176">
        <f t="shared" si="93"/>
        <v>100</v>
      </c>
    </row>
    <row r="211" spans="1:12" ht="12" customHeight="1">
      <c r="A211" s="26"/>
      <c r="B211" s="37">
        <v>422</v>
      </c>
      <c r="C211" s="39" t="s">
        <v>238</v>
      </c>
      <c r="D211" s="97">
        <v>48312.5</v>
      </c>
      <c r="E211" s="146">
        <v>0</v>
      </c>
      <c r="F211" s="232">
        <v>15000</v>
      </c>
      <c r="G211" s="116">
        <f>F211</f>
        <v>15000</v>
      </c>
      <c r="H211" s="116">
        <f>G211</f>
        <v>15000</v>
      </c>
      <c r="I211" s="176">
        <f t="shared" si="128"/>
        <v>0</v>
      </c>
      <c r="J211" s="176" t="e">
        <f t="shared" si="91"/>
        <v>#DIV/0!</v>
      </c>
      <c r="K211" s="176">
        <f t="shared" si="92"/>
        <v>100</v>
      </c>
      <c r="L211" s="176">
        <f t="shared" si="93"/>
        <v>100</v>
      </c>
    </row>
    <row r="212" spans="1:12" ht="12" customHeight="1">
      <c r="A212" s="26"/>
      <c r="B212" s="51">
        <v>3</v>
      </c>
      <c r="C212" s="36" t="s">
        <v>57</v>
      </c>
      <c r="D212" s="281">
        <f t="shared" ref="D212" si="135">SUM(D213,D216)</f>
        <v>25880.95</v>
      </c>
      <c r="E212" s="127">
        <f>SUM(E213,E216)</f>
        <v>0</v>
      </c>
      <c r="F212" s="240">
        <f>SUM(F213,F216)</f>
        <v>11000</v>
      </c>
      <c r="G212" s="127">
        <f>SUM(G213,G216)</f>
        <v>6000</v>
      </c>
      <c r="H212" s="127">
        <f>SUM(H213,H216)</f>
        <v>6000</v>
      </c>
      <c r="I212" s="183">
        <f t="shared" si="128"/>
        <v>0</v>
      </c>
      <c r="J212" s="183" t="e">
        <f t="shared" si="91"/>
        <v>#DIV/0!</v>
      </c>
      <c r="K212" s="183">
        <f t="shared" si="92"/>
        <v>54.54545454545454</v>
      </c>
      <c r="L212" s="183">
        <f t="shared" si="93"/>
        <v>100</v>
      </c>
    </row>
    <row r="213" spans="1:12" ht="12" customHeight="1">
      <c r="A213" s="26"/>
      <c r="B213" s="51">
        <v>36</v>
      </c>
      <c r="C213" s="36" t="s">
        <v>89</v>
      </c>
      <c r="D213" s="268">
        <f>SUM(D214:D215)</f>
        <v>25880.95</v>
      </c>
      <c r="E213" s="307">
        <f t="shared" ref="E213:H213" si="136">SUM(E214:E215)</f>
        <v>0</v>
      </c>
      <c r="F213" s="306">
        <f t="shared" si="136"/>
        <v>10000</v>
      </c>
      <c r="G213" s="307">
        <f t="shared" si="136"/>
        <v>5000</v>
      </c>
      <c r="H213" s="307">
        <f t="shared" si="136"/>
        <v>5000</v>
      </c>
      <c r="I213" s="176">
        <f t="shared" si="128"/>
        <v>0</v>
      </c>
      <c r="J213" s="176" t="e">
        <f t="shared" si="91"/>
        <v>#DIV/0!</v>
      </c>
      <c r="K213" s="176">
        <f t="shared" si="92"/>
        <v>50</v>
      </c>
      <c r="L213" s="176">
        <f t="shared" si="93"/>
        <v>100</v>
      </c>
    </row>
    <row r="214" spans="1:12" ht="12" customHeight="1">
      <c r="A214" s="26"/>
      <c r="B214" s="45">
        <v>363</v>
      </c>
      <c r="C214" s="53" t="s">
        <v>80</v>
      </c>
      <c r="D214" s="97">
        <v>0</v>
      </c>
      <c r="E214" s="146">
        <v>0</v>
      </c>
      <c r="F214" s="232">
        <v>5000</v>
      </c>
      <c r="G214" s="116">
        <f>F214</f>
        <v>5000</v>
      </c>
      <c r="H214" s="116">
        <f>G214</f>
        <v>5000</v>
      </c>
      <c r="I214" s="176" t="e">
        <f t="shared" si="128"/>
        <v>#DIV/0!</v>
      </c>
      <c r="J214" s="176" t="e">
        <f t="shared" si="91"/>
        <v>#DIV/0!</v>
      </c>
      <c r="K214" s="176">
        <f t="shared" si="92"/>
        <v>100</v>
      </c>
      <c r="L214" s="176">
        <f t="shared" si="93"/>
        <v>100</v>
      </c>
    </row>
    <row r="215" spans="1:12" ht="12" customHeight="1">
      <c r="A215" s="26"/>
      <c r="B215" s="45">
        <v>366</v>
      </c>
      <c r="C215" s="53" t="s">
        <v>34</v>
      </c>
      <c r="D215" s="97">
        <v>25880.95</v>
      </c>
      <c r="E215" s="146">
        <v>0</v>
      </c>
      <c r="F215" s="232">
        <v>5000</v>
      </c>
      <c r="G215" s="146">
        <v>0</v>
      </c>
      <c r="H215" s="146">
        <v>0</v>
      </c>
      <c r="I215" s="176"/>
      <c r="J215" s="176"/>
      <c r="K215" s="176"/>
      <c r="L215" s="176"/>
    </row>
    <row r="216" spans="1:12" ht="12" customHeight="1">
      <c r="A216" s="26"/>
      <c r="B216" s="51">
        <v>38</v>
      </c>
      <c r="C216" s="54" t="s">
        <v>81</v>
      </c>
      <c r="D216" s="268">
        <f t="shared" ref="D216" si="137">SUM(D217:D217)</f>
        <v>0</v>
      </c>
      <c r="E216" s="115">
        <f>SUM(E217:E217)</f>
        <v>0</v>
      </c>
      <c r="F216" s="227">
        <f>SUM(F217:F217)</f>
        <v>1000</v>
      </c>
      <c r="G216" s="115">
        <f>SUM(G217:G217)</f>
        <v>1000</v>
      </c>
      <c r="H216" s="115">
        <f>SUM(H217:H217)</f>
        <v>1000</v>
      </c>
      <c r="I216" s="176" t="e">
        <f t="shared" si="128"/>
        <v>#DIV/0!</v>
      </c>
      <c r="J216" s="176" t="e">
        <f t="shared" si="91"/>
        <v>#DIV/0!</v>
      </c>
      <c r="K216" s="176">
        <f t="shared" si="92"/>
        <v>100</v>
      </c>
      <c r="L216" s="176">
        <f t="shared" si="93"/>
        <v>100</v>
      </c>
    </row>
    <row r="217" spans="1:12" ht="12" customHeight="1">
      <c r="A217" s="26"/>
      <c r="B217" s="45">
        <v>386</v>
      </c>
      <c r="C217" s="53" t="s">
        <v>34</v>
      </c>
      <c r="D217" s="97">
        <v>0</v>
      </c>
      <c r="E217" s="146">
        <v>0</v>
      </c>
      <c r="F217" s="232">
        <v>1000</v>
      </c>
      <c r="G217" s="116">
        <f>F217</f>
        <v>1000</v>
      </c>
      <c r="H217" s="116">
        <f>G217</f>
        <v>1000</v>
      </c>
      <c r="I217" s="176" t="e">
        <f t="shared" si="128"/>
        <v>#DIV/0!</v>
      </c>
      <c r="J217" s="176" t="e">
        <f t="shared" si="91"/>
        <v>#DIV/0!</v>
      </c>
      <c r="K217" s="176">
        <f t="shared" si="92"/>
        <v>100</v>
      </c>
      <c r="L217" s="176">
        <f t="shared" si="93"/>
        <v>100</v>
      </c>
    </row>
    <row r="218" spans="1:12" ht="12" customHeight="1">
      <c r="A218" s="409" t="s">
        <v>82</v>
      </c>
      <c r="B218" s="409"/>
      <c r="C218" s="409"/>
      <c r="D218" s="282">
        <f t="shared" ref="D218" si="138">SUM(D219,D230)</f>
        <v>67871.39</v>
      </c>
      <c r="E218" s="128">
        <f>SUM(E219,E230)</f>
        <v>128367</v>
      </c>
      <c r="F218" s="241">
        <f>SUM(F219,F230)</f>
        <v>205525</v>
      </c>
      <c r="G218" s="128">
        <f>SUM(G219,G230)</f>
        <v>133525</v>
      </c>
      <c r="H218" s="128">
        <f>SUM(H219,H230)</f>
        <v>134550</v>
      </c>
      <c r="I218" s="176">
        <f t="shared" si="128"/>
        <v>189.13271114677332</v>
      </c>
      <c r="J218" s="176">
        <f t="shared" ref="J218:J288" si="139">F218/E218*100</f>
        <v>160.10734846183209</v>
      </c>
      <c r="K218" s="176">
        <f t="shared" ref="K218:K288" si="140">G218/F218*100</f>
        <v>64.967765478652225</v>
      </c>
      <c r="L218" s="176">
        <f t="shared" ref="L218:L288" si="141">H218/G218*100</f>
        <v>100.76764650814454</v>
      </c>
    </row>
    <row r="219" spans="1:12" ht="12" customHeight="1">
      <c r="A219" s="410" t="s">
        <v>232</v>
      </c>
      <c r="B219" s="410"/>
      <c r="C219" s="410"/>
      <c r="D219" s="262">
        <f t="shared" ref="D219:D220" si="142">D220</f>
        <v>0</v>
      </c>
      <c r="E219" s="111">
        <f t="shared" ref="E219:H220" si="143">E220</f>
        <v>9500</v>
      </c>
      <c r="F219" s="223">
        <f t="shared" si="143"/>
        <v>4750</v>
      </c>
      <c r="G219" s="111">
        <f t="shared" si="143"/>
        <v>4750</v>
      </c>
      <c r="H219" s="111">
        <f t="shared" si="143"/>
        <v>4750</v>
      </c>
      <c r="I219" s="177" t="e">
        <f t="shared" si="128"/>
        <v>#DIV/0!</v>
      </c>
      <c r="J219" s="177">
        <f t="shared" si="139"/>
        <v>50</v>
      </c>
      <c r="K219" s="177">
        <f t="shared" si="140"/>
        <v>100</v>
      </c>
      <c r="L219" s="177">
        <f t="shared" si="141"/>
        <v>100</v>
      </c>
    </row>
    <row r="220" spans="1:12" ht="12" customHeight="1">
      <c r="A220" s="396" t="s">
        <v>233</v>
      </c>
      <c r="B220" s="396"/>
      <c r="C220" s="396"/>
      <c r="D220" s="279">
        <f t="shared" si="142"/>
        <v>0</v>
      </c>
      <c r="E220" s="125">
        <f t="shared" si="143"/>
        <v>9500</v>
      </c>
      <c r="F220" s="238">
        <f t="shared" si="143"/>
        <v>4750</v>
      </c>
      <c r="G220" s="125">
        <f t="shared" si="143"/>
        <v>4750</v>
      </c>
      <c r="H220" s="125">
        <f t="shared" si="143"/>
        <v>4750</v>
      </c>
      <c r="I220" s="178" t="e">
        <f t="shared" si="128"/>
        <v>#DIV/0!</v>
      </c>
      <c r="J220" s="178">
        <f t="shared" si="139"/>
        <v>50</v>
      </c>
      <c r="K220" s="178">
        <f t="shared" si="140"/>
        <v>100</v>
      </c>
      <c r="L220" s="178">
        <f t="shared" si="141"/>
        <v>100</v>
      </c>
    </row>
    <row r="221" spans="1:12" ht="12" customHeight="1">
      <c r="A221" s="403" t="s">
        <v>153</v>
      </c>
      <c r="B221" s="403"/>
      <c r="C221" s="403"/>
      <c r="D221" s="266">
        <f t="shared" ref="D221" si="144">SUM(D224)</f>
        <v>0</v>
      </c>
      <c r="E221" s="113">
        <f>SUM(E224)</f>
        <v>9500</v>
      </c>
      <c r="F221" s="225">
        <f>SUM(F224)</f>
        <v>4750</v>
      </c>
      <c r="G221" s="113">
        <f>SUM(G224)</f>
        <v>4750</v>
      </c>
      <c r="H221" s="113">
        <f>SUM(H224)</f>
        <v>4750</v>
      </c>
      <c r="I221" s="179" t="e">
        <f t="shared" si="128"/>
        <v>#DIV/0!</v>
      </c>
      <c r="J221" s="179">
        <f t="shared" si="139"/>
        <v>50</v>
      </c>
      <c r="K221" s="179">
        <f t="shared" si="140"/>
        <v>100</v>
      </c>
      <c r="L221" s="179">
        <f t="shared" si="141"/>
        <v>100</v>
      </c>
    </row>
    <row r="222" spans="1:12" ht="12" customHeight="1">
      <c r="A222" s="413" t="s">
        <v>68</v>
      </c>
      <c r="B222" s="413"/>
      <c r="C222" s="413"/>
      <c r="D222" s="267">
        <v>0</v>
      </c>
      <c r="E222" s="114">
        <v>0</v>
      </c>
      <c r="F222" s="226">
        <v>0</v>
      </c>
      <c r="G222" s="114">
        <v>0</v>
      </c>
      <c r="H222" s="114">
        <v>0</v>
      </c>
      <c r="I222" s="180" t="e">
        <f t="shared" si="128"/>
        <v>#DIV/0!</v>
      </c>
      <c r="J222" s="180" t="e">
        <f t="shared" si="139"/>
        <v>#DIV/0!</v>
      </c>
      <c r="K222" s="180" t="e">
        <f t="shared" si="140"/>
        <v>#DIV/0!</v>
      </c>
      <c r="L222" s="180" t="e">
        <f t="shared" si="141"/>
        <v>#DIV/0!</v>
      </c>
    </row>
    <row r="223" spans="1:12" ht="12" customHeight="1">
      <c r="A223" s="413" t="s">
        <v>83</v>
      </c>
      <c r="B223" s="413"/>
      <c r="C223" s="413"/>
      <c r="D223" s="267">
        <f t="shared" ref="D223" si="145">D224</f>
        <v>0</v>
      </c>
      <c r="E223" s="114">
        <f>E224</f>
        <v>9500</v>
      </c>
      <c r="F223" s="226">
        <f>F224</f>
        <v>4750</v>
      </c>
      <c r="G223" s="114">
        <f>G224</f>
        <v>4750</v>
      </c>
      <c r="H223" s="114">
        <f>H224</f>
        <v>4750</v>
      </c>
      <c r="I223" s="180" t="e">
        <f t="shared" si="128"/>
        <v>#DIV/0!</v>
      </c>
      <c r="J223" s="180">
        <f t="shared" si="139"/>
        <v>50</v>
      </c>
      <c r="K223" s="180">
        <f t="shared" si="140"/>
        <v>100</v>
      </c>
      <c r="L223" s="180">
        <f t="shared" si="141"/>
        <v>100</v>
      </c>
    </row>
    <row r="224" spans="1:12" ht="12" customHeight="1">
      <c r="A224" s="26"/>
      <c r="B224" s="35">
        <v>4</v>
      </c>
      <c r="C224" s="36" t="s">
        <v>202</v>
      </c>
      <c r="D224" s="271">
        <f t="shared" ref="D224" si="146">SUM(D225+D228)</f>
        <v>0</v>
      </c>
      <c r="E224" s="118">
        <f>SUM(E225+E228)</f>
        <v>9500</v>
      </c>
      <c r="F224" s="231">
        <f>SUM(F225+F228)</f>
        <v>4750</v>
      </c>
      <c r="G224" s="118">
        <f>SUM(G225+G228)</f>
        <v>4750</v>
      </c>
      <c r="H224" s="118">
        <f>SUM(H225+H228)</f>
        <v>4750</v>
      </c>
      <c r="I224" s="176" t="e">
        <f t="shared" si="128"/>
        <v>#DIV/0!</v>
      </c>
      <c r="J224" s="176">
        <f t="shared" si="139"/>
        <v>50</v>
      </c>
      <c r="K224" s="176">
        <f t="shared" si="140"/>
        <v>100</v>
      </c>
      <c r="L224" s="176">
        <f t="shared" si="141"/>
        <v>100</v>
      </c>
    </row>
    <row r="225" spans="1:12" ht="12" customHeight="1">
      <c r="A225" s="26"/>
      <c r="B225" s="35">
        <v>42</v>
      </c>
      <c r="C225" s="36" t="s">
        <v>182</v>
      </c>
      <c r="D225" s="268">
        <f t="shared" ref="D225" si="147">SUM(D226:D226)</f>
        <v>0</v>
      </c>
      <c r="E225" s="115">
        <f>SUM(E226:E227)</f>
        <v>8100</v>
      </c>
      <c r="F225" s="227">
        <f>SUM(F226:F227)</f>
        <v>3250</v>
      </c>
      <c r="G225" s="115">
        <f>SUM(G226:G227)</f>
        <v>3250</v>
      </c>
      <c r="H225" s="115">
        <f>SUM(H226:H227)</f>
        <v>3250</v>
      </c>
      <c r="I225" s="176" t="e">
        <f t="shared" si="128"/>
        <v>#DIV/0!</v>
      </c>
      <c r="J225" s="176">
        <f t="shared" si="139"/>
        <v>40.123456790123456</v>
      </c>
      <c r="K225" s="176">
        <f t="shared" si="140"/>
        <v>100</v>
      </c>
      <c r="L225" s="176">
        <f t="shared" si="141"/>
        <v>100</v>
      </c>
    </row>
    <row r="226" spans="1:12" ht="12" customHeight="1">
      <c r="A226" s="26"/>
      <c r="B226" s="37">
        <v>421</v>
      </c>
      <c r="C226" s="39" t="s">
        <v>38</v>
      </c>
      <c r="D226" s="97">
        <v>0</v>
      </c>
      <c r="E226" s="146">
        <v>6700</v>
      </c>
      <c r="F226" s="232">
        <v>1250</v>
      </c>
      <c r="G226" s="116">
        <f>F226</f>
        <v>1250</v>
      </c>
      <c r="H226" s="116">
        <f>G226</f>
        <v>1250</v>
      </c>
      <c r="I226" s="176" t="e">
        <f t="shared" si="128"/>
        <v>#DIV/0!</v>
      </c>
      <c r="J226" s="176">
        <f t="shared" si="139"/>
        <v>18.656716417910449</v>
      </c>
      <c r="K226" s="176">
        <f t="shared" si="140"/>
        <v>100</v>
      </c>
      <c r="L226" s="176">
        <f t="shared" si="141"/>
        <v>100</v>
      </c>
    </row>
    <row r="227" spans="1:12" ht="12" customHeight="1">
      <c r="A227" s="26"/>
      <c r="B227" s="37">
        <v>426</v>
      </c>
      <c r="C227" s="39" t="s">
        <v>84</v>
      </c>
      <c r="D227" s="97">
        <v>0</v>
      </c>
      <c r="E227" s="146">
        <v>1400</v>
      </c>
      <c r="F227" s="232">
        <v>2000</v>
      </c>
      <c r="G227" s="116">
        <f>F227</f>
        <v>2000</v>
      </c>
      <c r="H227" s="116">
        <f>G227</f>
        <v>2000</v>
      </c>
      <c r="I227" s="176" t="e">
        <f t="shared" si="128"/>
        <v>#DIV/0!</v>
      </c>
      <c r="J227" s="176">
        <f t="shared" si="139"/>
        <v>142.85714285714286</v>
      </c>
      <c r="K227" s="176">
        <f t="shared" si="140"/>
        <v>100</v>
      </c>
      <c r="L227" s="176">
        <f t="shared" si="141"/>
        <v>100</v>
      </c>
    </row>
    <row r="228" spans="1:12" ht="12" customHeight="1">
      <c r="A228" s="26"/>
      <c r="B228" s="49">
        <v>45</v>
      </c>
      <c r="C228" s="36" t="s">
        <v>63</v>
      </c>
      <c r="D228" s="271">
        <f t="shared" ref="D228" si="148">SUM(D229)</f>
        <v>0</v>
      </c>
      <c r="E228" s="118">
        <f>SUM(E229)</f>
        <v>1400</v>
      </c>
      <c r="F228" s="231">
        <f>SUM(F229)</f>
        <v>1500</v>
      </c>
      <c r="G228" s="118">
        <f>SUM(G229)</f>
        <v>1500</v>
      </c>
      <c r="H228" s="118">
        <f>SUM(H229)</f>
        <v>1500</v>
      </c>
      <c r="I228" s="183" t="e">
        <f t="shared" si="128"/>
        <v>#DIV/0!</v>
      </c>
      <c r="J228" s="183">
        <f t="shared" si="139"/>
        <v>107.14285714285714</v>
      </c>
      <c r="K228" s="183">
        <f t="shared" si="140"/>
        <v>100</v>
      </c>
      <c r="L228" s="183">
        <f t="shared" si="141"/>
        <v>100</v>
      </c>
    </row>
    <row r="229" spans="1:12" ht="11.25" customHeight="1">
      <c r="A229" s="26"/>
      <c r="B229" s="37">
        <v>451</v>
      </c>
      <c r="C229" s="39" t="s">
        <v>42</v>
      </c>
      <c r="D229" s="97">
        <v>0</v>
      </c>
      <c r="E229" s="146">
        <v>1400</v>
      </c>
      <c r="F229" s="232">
        <v>1500</v>
      </c>
      <c r="G229" s="116">
        <f>F229</f>
        <v>1500</v>
      </c>
      <c r="H229" s="116">
        <f>G229</f>
        <v>1500</v>
      </c>
      <c r="I229" s="176" t="e">
        <f t="shared" si="128"/>
        <v>#DIV/0!</v>
      </c>
      <c r="J229" s="176">
        <f t="shared" si="139"/>
        <v>107.14285714285714</v>
      </c>
      <c r="K229" s="176">
        <f t="shared" si="140"/>
        <v>100</v>
      </c>
      <c r="L229" s="176">
        <f t="shared" si="141"/>
        <v>100</v>
      </c>
    </row>
    <row r="230" spans="1:12" ht="11.25" customHeight="1">
      <c r="A230" s="410" t="s">
        <v>229</v>
      </c>
      <c r="B230" s="410"/>
      <c r="C230" s="410"/>
      <c r="D230" s="283">
        <f t="shared" ref="D230" si="149">SUM(D231,D238,D245)</f>
        <v>67871.39</v>
      </c>
      <c r="E230" s="129">
        <f>SUM(E231,E238,E245)</f>
        <v>118867</v>
      </c>
      <c r="F230" s="242">
        <f>SUM(F231,F238,F245,F253)</f>
        <v>200775</v>
      </c>
      <c r="G230" s="129">
        <f t="shared" ref="G230:H230" si="150">SUM(G231,G238,G245,G253)</f>
        <v>128775</v>
      </c>
      <c r="H230" s="129">
        <f t="shared" si="150"/>
        <v>129800</v>
      </c>
      <c r="I230" s="189">
        <f t="shared" si="128"/>
        <v>175.13564994027675</v>
      </c>
      <c r="J230" s="189">
        <f t="shared" si="139"/>
        <v>168.90726610413319</v>
      </c>
      <c r="K230" s="189">
        <f t="shared" si="140"/>
        <v>64.138961524094142</v>
      </c>
      <c r="L230" s="189">
        <f t="shared" si="141"/>
        <v>100.79596194913609</v>
      </c>
    </row>
    <row r="231" spans="1:12" ht="12" customHeight="1">
      <c r="A231" s="396" t="s">
        <v>230</v>
      </c>
      <c r="B231" s="396"/>
      <c r="C231" s="396"/>
      <c r="D231" s="279">
        <f t="shared" ref="D231" si="151">D232</f>
        <v>51573.91</v>
      </c>
      <c r="E231" s="125">
        <f>E232</f>
        <v>84400</v>
      </c>
      <c r="F231" s="238">
        <f>F232</f>
        <v>83525</v>
      </c>
      <c r="G231" s="125">
        <f>G232</f>
        <v>83525</v>
      </c>
      <c r="H231" s="125">
        <f>H232</f>
        <v>83525</v>
      </c>
      <c r="I231" s="178">
        <f t="shared" si="128"/>
        <v>163.64863552133238</v>
      </c>
      <c r="J231" s="178">
        <f t="shared" si="139"/>
        <v>98.963270142180093</v>
      </c>
      <c r="K231" s="178">
        <f t="shared" si="140"/>
        <v>100</v>
      </c>
      <c r="L231" s="178">
        <f t="shared" si="141"/>
        <v>100</v>
      </c>
    </row>
    <row r="232" spans="1:12" ht="12" customHeight="1">
      <c r="A232" s="403" t="s">
        <v>153</v>
      </c>
      <c r="B232" s="403"/>
      <c r="C232" s="403"/>
      <c r="D232" s="266">
        <f t="shared" ref="D232" si="152">D234</f>
        <v>51573.91</v>
      </c>
      <c r="E232" s="113">
        <f>E234</f>
        <v>84400</v>
      </c>
      <c r="F232" s="225">
        <f>F234</f>
        <v>83525</v>
      </c>
      <c r="G232" s="113">
        <f>G234</f>
        <v>83525</v>
      </c>
      <c r="H232" s="113">
        <f>H234</f>
        <v>83525</v>
      </c>
      <c r="I232" s="179">
        <f t="shared" si="128"/>
        <v>163.64863552133238</v>
      </c>
      <c r="J232" s="179">
        <f t="shared" si="139"/>
        <v>98.963270142180093</v>
      </c>
      <c r="K232" s="179">
        <f t="shared" si="140"/>
        <v>100</v>
      </c>
      <c r="L232" s="179">
        <f t="shared" si="141"/>
        <v>100</v>
      </c>
    </row>
    <row r="233" spans="1:12" ht="12" customHeight="1">
      <c r="A233" s="413" t="s">
        <v>231</v>
      </c>
      <c r="B233" s="413"/>
      <c r="C233" s="413"/>
      <c r="D233" s="267">
        <f t="shared" ref="D233:D234" si="153">D234</f>
        <v>51573.91</v>
      </c>
      <c r="E233" s="114">
        <f t="shared" ref="E233:H234" si="154">E234</f>
        <v>84400</v>
      </c>
      <c r="F233" s="226">
        <f t="shared" si="154"/>
        <v>83525</v>
      </c>
      <c r="G233" s="114">
        <f t="shared" si="154"/>
        <v>83525</v>
      </c>
      <c r="H233" s="114">
        <f t="shared" si="154"/>
        <v>83525</v>
      </c>
      <c r="I233" s="180">
        <f t="shared" si="128"/>
        <v>163.64863552133238</v>
      </c>
      <c r="J233" s="180">
        <f t="shared" si="139"/>
        <v>98.963270142180093</v>
      </c>
      <c r="K233" s="180">
        <f t="shared" si="140"/>
        <v>100</v>
      </c>
      <c r="L233" s="180">
        <f t="shared" si="141"/>
        <v>100</v>
      </c>
    </row>
    <row r="234" spans="1:12" ht="12" customHeight="1">
      <c r="A234" s="26"/>
      <c r="B234" s="35">
        <v>3</v>
      </c>
      <c r="C234" s="36" t="s">
        <v>57</v>
      </c>
      <c r="D234" s="271">
        <f t="shared" si="153"/>
        <v>51573.91</v>
      </c>
      <c r="E234" s="118">
        <f t="shared" si="154"/>
        <v>84400</v>
      </c>
      <c r="F234" s="231">
        <f t="shared" si="154"/>
        <v>83525</v>
      </c>
      <c r="G234" s="118">
        <f t="shared" si="154"/>
        <v>83525</v>
      </c>
      <c r="H234" s="118">
        <f t="shared" si="154"/>
        <v>83525</v>
      </c>
      <c r="I234" s="176">
        <f t="shared" si="128"/>
        <v>163.64863552133238</v>
      </c>
      <c r="J234" s="176">
        <f t="shared" si="139"/>
        <v>98.963270142180093</v>
      </c>
      <c r="K234" s="176">
        <f t="shared" si="140"/>
        <v>100</v>
      </c>
      <c r="L234" s="176">
        <f t="shared" si="141"/>
        <v>100</v>
      </c>
    </row>
    <row r="235" spans="1:12" ht="12" customHeight="1">
      <c r="A235" s="26"/>
      <c r="B235" s="35">
        <v>32</v>
      </c>
      <c r="C235" s="36" t="s">
        <v>58</v>
      </c>
      <c r="D235" s="284">
        <f t="shared" ref="D235" si="155">SUM(D236:D237)</f>
        <v>51573.91</v>
      </c>
      <c r="E235" s="130">
        <f>SUM(E236:E237)</f>
        <v>84400</v>
      </c>
      <c r="F235" s="243">
        <f>SUM(F236:F237)</f>
        <v>83525</v>
      </c>
      <c r="G235" s="130">
        <f>SUM(G236:G237)</f>
        <v>83525</v>
      </c>
      <c r="H235" s="130">
        <f>SUM(H236:H237)</f>
        <v>83525</v>
      </c>
      <c r="I235" s="190">
        <f t="shared" si="128"/>
        <v>163.64863552133238</v>
      </c>
      <c r="J235" s="190">
        <f t="shared" si="139"/>
        <v>98.963270142180093</v>
      </c>
      <c r="K235" s="190">
        <f t="shared" si="140"/>
        <v>100</v>
      </c>
      <c r="L235" s="190">
        <f t="shared" si="141"/>
        <v>100</v>
      </c>
    </row>
    <row r="236" spans="1:12" ht="12" customHeight="1">
      <c r="A236" s="26"/>
      <c r="B236" s="37">
        <v>322</v>
      </c>
      <c r="C236" s="41" t="s">
        <v>61</v>
      </c>
      <c r="D236" s="99">
        <v>0</v>
      </c>
      <c r="E236" s="146">
        <v>3400</v>
      </c>
      <c r="F236" s="232">
        <v>2525</v>
      </c>
      <c r="G236" s="116">
        <f>F236</f>
        <v>2525</v>
      </c>
      <c r="H236" s="116">
        <f>G236</f>
        <v>2525</v>
      </c>
      <c r="I236" s="176" t="e">
        <f t="shared" si="128"/>
        <v>#DIV/0!</v>
      </c>
      <c r="J236" s="176">
        <f t="shared" si="139"/>
        <v>74.264705882352942</v>
      </c>
      <c r="K236" s="176">
        <f t="shared" si="140"/>
        <v>100</v>
      </c>
      <c r="L236" s="176">
        <f t="shared" si="141"/>
        <v>100</v>
      </c>
    </row>
    <row r="237" spans="1:12" ht="12" customHeight="1">
      <c r="A237" s="26"/>
      <c r="B237" s="37">
        <v>323</v>
      </c>
      <c r="C237" s="39" t="s">
        <v>95</v>
      </c>
      <c r="D237" s="97">
        <v>51573.91</v>
      </c>
      <c r="E237" s="146">
        <v>81000</v>
      </c>
      <c r="F237" s="232">
        <v>81000</v>
      </c>
      <c r="G237" s="116">
        <f>F237</f>
        <v>81000</v>
      </c>
      <c r="H237" s="116">
        <f>G237</f>
        <v>81000</v>
      </c>
      <c r="I237" s="176">
        <f t="shared" si="128"/>
        <v>157.05615494345881</v>
      </c>
      <c r="J237" s="176">
        <f t="shared" si="139"/>
        <v>100</v>
      </c>
      <c r="K237" s="176">
        <f t="shared" si="140"/>
        <v>100</v>
      </c>
      <c r="L237" s="176">
        <f t="shared" si="141"/>
        <v>100</v>
      </c>
    </row>
    <row r="238" spans="1:12" ht="12" customHeight="1">
      <c r="A238" s="396" t="s">
        <v>226</v>
      </c>
      <c r="B238" s="396"/>
      <c r="C238" s="396"/>
      <c r="D238" s="264">
        <f t="shared" ref="D238" si="156">D239</f>
        <v>1884.34</v>
      </c>
      <c r="E238" s="112">
        <f>E239</f>
        <v>2700</v>
      </c>
      <c r="F238" s="224">
        <f>F239</f>
        <v>3125</v>
      </c>
      <c r="G238" s="112">
        <f>G239</f>
        <v>3125</v>
      </c>
      <c r="H238" s="112">
        <f>H239</f>
        <v>3125</v>
      </c>
      <c r="I238" s="178">
        <f t="shared" si="128"/>
        <v>143.28624345924834</v>
      </c>
      <c r="J238" s="178">
        <f t="shared" si="139"/>
        <v>115.74074074074075</v>
      </c>
      <c r="K238" s="178">
        <f t="shared" si="140"/>
        <v>100</v>
      </c>
      <c r="L238" s="178">
        <f t="shared" si="141"/>
        <v>100</v>
      </c>
    </row>
    <row r="239" spans="1:12" ht="12" customHeight="1">
      <c r="A239" s="403" t="s">
        <v>153</v>
      </c>
      <c r="B239" s="403"/>
      <c r="C239" s="403"/>
      <c r="D239" s="266">
        <f t="shared" ref="D239" si="157">D242</f>
        <v>1884.34</v>
      </c>
      <c r="E239" s="113">
        <f>E242</f>
        <v>2700</v>
      </c>
      <c r="F239" s="225">
        <f>F242</f>
        <v>3125</v>
      </c>
      <c r="G239" s="113">
        <f>G242</f>
        <v>3125</v>
      </c>
      <c r="H239" s="113">
        <f>H242</f>
        <v>3125</v>
      </c>
      <c r="I239" s="179">
        <f t="shared" si="128"/>
        <v>143.28624345924834</v>
      </c>
      <c r="J239" s="179">
        <f t="shared" si="139"/>
        <v>115.74074074074075</v>
      </c>
      <c r="K239" s="179">
        <f t="shared" si="140"/>
        <v>100</v>
      </c>
      <c r="L239" s="179">
        <f t="shared" si="141"/>
        <v>100</v>
      </c>
    </row>
    <row r="240" spans="1:12" ht="12" customHeight="1">
      <c r="A240" s="413" t="s">
        <v>227</v>
      </c>
      <c r="B240" s="413"/>
      <c r="C240" s="413"/>
      <c r="D240" s="267">
        <v>999</v>
      </c>
      <c r="E240" s="114">
        <v>1000</v>
      </c>
      <c r="F240" s="226">
        <v>1000</v>
      </c>
      <c r="G240" s="114">
        <v>1000</v>
      </c>
      <c r="H240" s="114">
        <v>1000</v>
      </c>
      <c r="I240" s="180">
        <f t="shared" si="128"/>
        <v>100.10010010010011</v>
      </c>
      <c r="J240" s="180">
        <f t="shared" si="139"/>
        <v>100</v>
      </c>
      <c r="K240" s="180">
        <f t="shared" si="140"/>
        <v>100</v>
      </c>
      <c r="L240" s="180">
        <f t="shared" si="141"/>
        <v>100</v>
      </c>
    </row>
    <row r="241" spans="1:12" ht="12" customHeight="1">
      <c r="A241" s="413" t="s">
        <v>228</v>
      </c>
      <c r="B241" s="413"/>
      <c r="C241" s="413"/>
      <c r="D241" s="267">
        <f t="shared" ref="D241" si="158">D239-D240</f>
        <v>885.33999999999992</v>
      </c>
      <c r="E241" s="114">
        <f>E239-E240</f>
        <v>1700</v>
      </c>
      <c r="F241" s="226">
        <f>F239-F240</f>
        <v>2125</v>
      </c>
      <c r="G241" s="114">
        <f>G239-G240</f>
        <v>2125</v>
      </c>
      <c r="H241" s="114">
        <f>H239-H240</f>
        <v>2125</v>
      </c>
      <c r="I241" s="180">
        <f t="shared" si="128"/>
        <v>192.01662638082547</v>
      </c>
      <c r="J241" s="180">
        <f t="shared" si="139"/>
        <v>125</v>
      </c>
      <c r="K241" s="180">
        <f t="shared" si="140"/>
        <v>100</v>
      </c>
      <c r="L241" s="180">
        <f t="shared" si="141"/>
        <v>100</v>
      </c>
    </row>
    <row r="242" spans="1:12" ht="12" customHeight="1">
      <c r="A242" s="26"/>
      <c r="B242" s="35">
        <v>3</v>
      </c>
      <c r="C242" s="36" t="s">
        <v>57</v>
      </c>
      <c r="D242" s="271">
        <f t="shared" ref="D242:D243" si="159">SUM(D243)</f>
        <v>1884.34</v>
      </c>
      <c r="E242" s="118">
        <f t="shared" ref="E242:H243" si="160">SUM(E243)</f>
        <v>2700</v>
      </c>
      <c r="F242" s="231">
        <f t="shared" si="160"/>
        <v>3125</v>
      </c>
      <c r="G242" s="118">
        <f t="shared" si="160"/>
        <v>3125</v>
      </c>
      <c r="H242" s="118">
        <f t="shared" si="160"/>
        <v>3125</v>
      </c>
      <c r="I242" s="176">
        <f t="shared" si="128"/>
        <v>143.28624345924834</v>
      </c>
      <c r="J242" s="176">
        <f t="shared" si="139"/>
        <v>115.74074074074075</v>
      </c>
      <c r="K242" s="176">
        <f t="shared" si="140"/>
        <v>100</v>
      </c>
      <c r="L242" s="176">
        <f t="shared" si="141"/>
        <v>100</v>
      </c>
    </row>
    <row r="243" spans="1:12" ht="12" customHeight="1">
      <c r="A243" s="26"/>
      <c r="B243" s="35">
        <v>37</v>
      </c>
      <c r="C243" s="36" t="s">
        <v>144</v>
      </c>
      <c r="D243" s="268">
        <f t="shared" si="159"/>
        <v>1884.34</v>
      </c>
      <c r="E243" s="115">
        <f t="shared" si="160"/>
        <v>2700</v>
      </c>
      <c r="F243" s="227">
        <f t="shared" si="160"/>
        <v>3125</v>
      </c>
      <c r="G243" s="115">
        <f t="shared" si="160"/>
        <v>3125</v>
      </c>
      <c r="H243" s="115">
        <f t="shared" si="160"/>
        <v>3125</v>
      </c>
      <c r="I243" s="176">
        <f t="shared" si="128"/>
        <v>143.28624345924834</v>
      </c>
      <c r="J243" s="176">
        <f t="shared" si="139"/>
        <v>115.74074074074075</v>
      </c>
      <c r="K243" s="176">
        <f t="shared" si="140"/>
        <v>100</v>
      </c>
      <c r="L243" s="176">
        <f t="shared" si="141"/>
        <v>100</v>
      </c>
    </row>
    <row r="244" spans="1:12" ht="12" customHeight="1">
      <c r="A244" s="26"/>
      <c r="B244" s="37">
        <v>372</v>
      </c>
      <c r="C244" s="39" t="s">
        <v>85</v>
      </c>
      <c r="D244" s="97">
        <v>1884.34</v>
      </c>
      <c r="E244" s="146">
        <v>2700</v>
      </c>
      <c r="F244" s="232">
        <v>3125</v>
      </c>
      <c r="G244" s="116">
        <f>F244</f>
        <v>3125</v>
      </c>
      <c r="H244" s="116">
        <f>G244</f>
        <v>3125</v>
      </c>
      <c r="I244" s="176">
        <f t="shared" si="128"/>
        <v>143.28624345924834</v>
      </c>
      <c r="J244" s="176">
        <f t="shared" si="139"/>
        <v>115.74074074074075</v>
      </c>
      <c r="K244" s="176">
        <f t="shared" si="140"/>
        <v>100</v>
      </c>
      <c r="L244" s="176">
        <f t="shared" si="141"/>
        <v>100</v>
      </c>
    </row>
    <row r="245" spans="1:12" ht="12" customHeight="1">
      <c r="A245" s="396" t="s">
        <v>221</v>
      </c>
      <c r="B245" s="396"/>
      <c r="C245" s="396"/>
      <c r="D245" s="279">
        <f t="shared" ref="D245" si="161">D246</f>
        <v>14413.14</v>
      </c>
      <c r="E245" s="125">
        <f>E246</f>
        <v>31767</v>
      </c>
      <c r="F245" s="238">
        <f>F246</f>
        <v>31625</v>
      </c>
      <c r="G245" s="125">
        <f>G246</f>
        <v>32125</v>
      </c>
      <c r="H245" s="125">
        <f>H246</f>
        <v>33150</v>
      </c>
      <c r="I245" s="191">
        <f t="shared" si="128"/>
        <v>220.4030488845595</v>
      </c>
      <c r="J245" s="191">
        <f t="shared" si="139"/>
        <v>99.552995246639597</v>
      </c>
      <c r="K245" s="191">
        <f t="shared" si="140"/>
        <v>101.58102766798419</v>
      </c>
      <c r="L245" s="191">
        <f t="shared" si="141"/>
        <v>103.19066147859924</v>
      </c>
    </row>
    <row r="246" spans="1:12" ht="12" customHeight="1">
      <c r="A246" s="403" t="s">
        <v>222</v>
      </c>
      <c r="B246" s="403"/>
      <c r="C246" s="403"/>
      <c r="D246" s="266">
        <f t="shared" ref="D246" si="162">D250</f>
        <v>14413.14</v>
      </c>
      <c r="E246" s="113">
        <f>E250</f>
        <v>31767</v>
      </c>
      <c r="F246" s="225">
        <f>F250</f>
        <v>31625</v>
      </c>
      <c r="G246" s="113">
        <f>G250</f>
        <v>32125</v>
      </c>
      <c r="H246" s="113">
        <f>H250</f>
        <v>33150</v>
      </c>
      <c r="I246" s="192">
        <f t="shared" si="128"/>
        <v>220.4030488845595</v>
      </c>
      <c r="J246" s="192">
        <f t="shared" si="139"/>
        <v>99.552995246639597</v>
      </c>
      <c r="K246" s="192">
        <f t="shared" si="140"/>
        <v>101.58102766798419</v>
      </c>
      <c r="L246" s="192">
        <f t="shared" si="141"/>
        <v>103.19066147859924</v>
      </c>
    </row>
    <row r="247" spans="1:12" ht="12" customHeight="1">
      <c r="A247" s="413" t="s">
        <v>223</v>
      </c>
      <c r="B247" s="413"/>
      <c r="C247" s="413"/>
      <c r="D247" s="267">
        <v>0</v>
      </c>
      <c r="E247" s="114">
        <v>18590</v>
      </c>
      <c r="F247" s="226">
        <v>18590</v>
      </c>
      <c r="G247" s="114">
        <v>18590</v>
      </c>
      <c r="H247" s="114">
        <v>18590</v>
      </c>
      <c r="I247" s="193" t="e">
        <f t="shared" si="128"/>
        <v>#DIV/0!</v>
      </c>
      <c r="J247" s="193">
        <f t="shared" si="139"/>
        <v>100</v>
      </c>
      <c r="K247" s="193">
        <f t="shared" si="140"/>
        <v>100</v>
      </c>
      <c r="L247" s="193">
        <f t="shared" si="141"/>
        <v>100</v>
      </c>
    </row>
    <row r="248" spans="1:12" ht="12" customHeight="1">
      <c r="A248" s="413" t="s">
        <v>224</v>
      </c>
      <c r="B248" s="413"/>
      <c r="C248" s="413"/>
      <c r="D248" s="267">
        <v>0</v>
      </c>
      <c r="E248" s="114">
        <v>0</v>
      </c>
      <c r="F248" s="226">
        <v>0</v>
      </c>
      <c r="G248" s="114">
        <v>0</v>
      </c>
      <c r="H248" s="114">
        <v>0</v>
      </c>
      <c r="I248" s="193" t="e">
        <f t="shared" si="128"/>
        <v>#DIV/0!</v>
      </c>
      <c r="J248" s="193" t="e">
        <f t="shared" si="139"/>
        <v>#DIV/0!</v>
      </c>
      <c r="K248" s="193" t="e">
        <f t="shared" si="140"/>
        <v>#DIV/0!</v>
      </c>
      <c r="L248" s="193" t="e">
        <f t="shared" si="141"/>
        <v>#DIV/0!</v>
      </c>
    </row>
    <row r="249" spans="1:12" ht="12" customHeight="1">
      <c r="A249" s="413" t="s">
        <v>68</v>
      </c>
      <c r="B249" s="413"/>
      <c r="C249" s="413"/>
      <c r="D249" s="267">
        <v>0</v>
      </c>
      <c r="E249" s="114">
        <v>0</v>
      </c>
      <c r="F249" s="226">
        <v>0</v>
      </c>
      <c r="G249" s="114">
        <v>0</v>
      </c>
      <c r="H249" s="114">
        <v>0</v>
      </c>
      <c r="I249" s="193" t="e">
        <f t="shared" si="128"/>
        <v>#DIV/0!</v>
      </c>
      <c r="J249" s="193" t="e">
        <f t="shared" si="139"/>
        <v>#DIV/0!</v>
      </c>
      <c r="K249" s="193" t="e">
        <f t="shared" si="140"/>
        <v>#DIV/0!</v>
      </c>
      <c r="L249" s="193" t="e">
        <f t="shared" si="141"/>
        <v>#DIV/0!</v>
      </c>
    </row>
    <row r="250" spans="1:12" ht="12" customHeight="1">
      <c r="A250" s="26"/>
      <c r="B250" s="35">
        <v>3</v>
      </c>
      <c r="C250" s="36" t="s">
        <v>57</v>
      </c>
      <c r="D250" s="271">
        <f t="shared" ref="D250" si="163">D251</f>
        <v>14413.14</v>
      </c>
      <c r="E250" s="118">
        <f>E251</f>
        <v>31767</v>
      </c>
      <c r="F250" s="231">
        <f>F251</f>
        <v>31625</v>
      </c>
      <c r="G250" s="118">
        <f>G251</f>
        <v>32125</v>
      </c>
      <c r="H250" s="118">
        <f>H251</f>
        <v>33150</v>
      </c>
      <c r="I250" s="194">
        <f t="shared" si="128"/>
        <v>220.4030488845595</v>
      </c>
      <c r="J250" s="194">
        <f t="shared" si="139"/>
        <v>99.552995246639597</v>
      </c>
      <c r="K250" s="194">
        <f t="shared" si="140"/>
        <v>101.58102766798419</v>
      </c>
      <c r="L250" s="194">
        <f t="shared" si="141"/>
        <v>103.19066147859924</v>
      </c>
    </row>
    <row r="251" spans="1:12" ht="12" customHeight="1">
      <c r="A251" s="26"/>
      <c r="B251" s="35">
        <v>32</v>
      </c>
      <c r="C251" s="36" t="s">
        <v>58</v>
      </c>
      <c r="D251" s="268">
        <f t="shared" ref="D251" si="164">SUM(D252:D252)</f>
        <v>14413.14</v>
      </c>
      <c r="E251" s="115">
        <f>SUM(E252:E252)</f>
        <v>31767</v>
      </c>
      <c r="F251" s="227">
        <f>SUM(F252:F252)</f>
        <v>31625</v>
      </c>
      <c r="G251" s="115">
        <f>SUM(G252:G252)</f>
        <v>32125</v>
      </c>
      <c r="H251" s="115">
        <f>SUM(H252:H252)</f>
        <v>33150</v>
      </c>
      <c r="I251" s="195">
        <f t="shared" si="128"/>
        <v>220.4030488845595</v>
      </c>
      <c r="J251" s="195">
        <f t="shared" si="139"/>
        <v>99.552995246639597</v>
      </c>
      <c r="K251" s="195">
        <f t="shared" si="140"/>
        <v>101.58102766798419</v>
      </c>
      <c r="L251" s="195">
        <f t="shared" si="141"/>
        <v>103.19066147859924</v>
      </c>
    </row>
    <row r="252" spans="1:12" ht="12" customHeight="1">
      <c r="A252" s="26"/>
      <c r="B252" s="56">
        <v>323</v>
      </c>
      <c r="C252" s="101" t="s">
        <v>225</v>
      </c>
      <c r="D252" s="144">
        <v>14413.14</v>
      </c>
      <c r="E252" s="145">
        <v>31767</v>
      </c>
      <c r="F252" s="247">
        <v>31625</v>
      </c>
      <c r="G252" s="343">
        <v>32125</v>
      </c>
      <c r="H252" s="343">
        <v>33150</v>
      </c>
      <c r="I252" s="190">
        <f t="shared" si="128"/>
        <v>220.4030488845595</v>
      </c>
      <c r="J252" s="190">
        <f t="shared" si="139"/>
        <v>99.552995246639597</v>
      </c>
      <c r="K252" s="190">
        <f t="shared" si="140"/>
        <v>101.58102766798419</v>
      </c>
      <c r="L252" s="190">
        <f t="shared" si="141"/>
        <v>103.19066147859924</v>
      </c>
    </row>
    <row r="253" spans="1:12" ht="12" customHeight="1">
      <c r="A253" s="424" t="s">
        <v>315</v>
      </c>
      <c r="B253" s="424"/>
      <c r="C253" s="424"/>
      <c r="D253" s="346">
        <f>SUM(D254)</f>
        <v>0</v>
      </c>
      <c r="E253" s="346">
        <f t="shared" ref="E253:H253" si="165">SUM(E254)</f>
        <v>0</v>
      </c>
      <c r="F253" s="346">
        <f>SUM(F254)</f>
        <v>82500</v>
      </c>
      <c r="G253" s="346">
        <f t="shared" si="165"/>
        <v>10000</v>
      </c>
      <c r="H253" s="346">
        <f t="shared" si="165"/>
        <v>10000</v>
      </c>
      <c r="I253" s="191" t="e">
        <f t="shared" si="128"/>
        <v>#DIV/0!</v>
      </c>
      <c r="J253" s="191" t="e">
        <f t="shared" si="139"/>
        <v>#DIV/0!</v>
      </c>
      <c r="K253" s="191">
        <f t="shared" si="140"/>
        <v>12.121212121212121</v>
      </c>
      <c r="L253" s="191">
        <f t="shared" si="141"/>
        <v>100</v>
      </c>
    </row>
    <row r="254" spans="1:12" ht="12" customHeight="1">
      <c r="A254" s="425" t="s">
        <v>222</v>
      </c>
      <c r="B254" s="425"/>
      <c r="C254" s="425"/>
      <c r="D254" s="345">
        <f>SUM(D255)</f>
        <v>0</v>
      </c>
      <c r="E254" s="345">
        <f t="shared" ref="E254" si="166">SUM(E255)</f>
        <v>0</v>
      </c>
      <c r="F254" s="345">
        <f>SUM(F255+F256)</f>
        <v>82500</v>
      </c>
      <c r="G254" s="345">
        <f t="shared" ref="G254:H254" si="167">SUM(G255+G256)</f>
        <v>10000</v>
      </c>
      <c r="H254" s="345">
        <f t="shared" si="167"/>
        <v>10000</v>
      </c>
      <c r="I254" s="192" t="e">
        <f t="shared" si="128"/>
        <v>#DIV/0!</v>
      </c>
      <c r="J254" s="192" t="e">
        <f t="shared" ref="J254:J259" si="168">F254/E254*100</f>
        <v>#DIV/0!</v>
      </c>
      <c r="K254" s="192">
        <f t="shared" si="140"/>
        <v>12.121212121212121</v>
      </c>
      <c r="L254" s="192">
        <f t="shared" si="141"/>
        <v>100</v>
      </c>
    </row>
    <row r="255" spans="1:12" ht="12" customHeight="1">
      <c r="A255" s="413" t="s">
        <v>56</v>
      </c>
      <c r="B255" s="413"/>
      <c r="C255" s="413"/>
      <c r="D255" s="344">
        <v>0</v>
      </c>
      <c r="E255" s="344">
        <v>0</v>
      </c>
      <c r="F255" s="344">
        <v>10121</v>
      </c>
      <c r="G255" s="344">
        <v>10000</v>
      </c>
      <c r="H255" s="344">
        <v>10000</v>
      </c>
      <c r="I255" s="193" t="e">
        <f t="shared" si="128"/>
        <v>#DIV/0!</v>
      </c>
      <c r="J255" s="193" t="e">
        <f t="shared" si="168"/>
        <v>#DIV/0!</v>
      </c>
      <c r="K255" s="193">
        <f t="shared" si="140"/>
        <v>98.804465961861482</v>
      </c>
      <c r="L255" s="193">
        <f t="shared" si="141"/>
        <v>100</v>
      </c>
    </row>
    <row r="256" spans="1:12" ht="12" customHeight="1">
      <c r="A256" s="413" t="s">
        <v>68</v>
      </c>
      <c r="B256" s="413"/>
      <c r="C256" s="413"/>
      <c r="D256" s="344">
        <v>0</v>
      </c>
      <c r="E256" s="344">
        <v>0</v>
      </c>
      <c r="F256" s="344">
        <f>F259-F255</f>
        <v>72379</v>
      </c>
      <c r="G256" s="344">
        <f t="shared" ref="G256:H256" si="169">G259-G255</f>
        <v>0</v>
      </c>
      <c r="H256" s="344">
        <f t="shared" si="169"/>
        <v>0</v>
      </c>
      <c r="I256" s="193" t="e">
        <f t="shared" si="128"/>
        <v>#DIV/0!</v>
      </c>
      <c r="J256" s="193" t="e">
        <f t="shared" si="168"/>
        <v>#DIV/0!</v>
      </c>
      <c r="K256" s="193">
        <f t="shared" si="140"/>
        <v>0</v>
      </c>
      <c r="L256" s="193" t="e">
        <f t="shared" si="141"/>
        <v>#DIV/0!</v>
      </c>
    </row>
    <row r="257" spans="1:12" ht="12" customHeight="1">
      <c r="A257" s="26"/>
      <c r="B257" s="35">
        <v>3</v>
      </c>
      <c r="C257" s="317" t="s">
        <v>281</v>
      </c>
      <c r="D257" s="207">
        <f>SUM(D258)</f>
        <v>0</v>
      </c>
      <c r="E257" s="207">
        <f t="shared" ref="E257:H257" si="170">SUM(E258)</f>
        <v>0</v>
      </c>
      <c r="F257" s="207">
        <f t="shared" si="170"/>
        <v>82500</v>
      </c>
      <c r="G257" s="207">
        <f t="shared" si="170"/>
        <v>10000</v>
      </c>
      <c r="H257" s="207">
        <f t="shared" si="170"/>
        <v>10000</v>
      </c>
      <c r="I257" s="194" t="e">
        <f t="shared" ref="I257:I259" si="171">E257/D257*100</f>
        <v>#DIV/0!</v>
      </c>
      <c r="J257" s="194" t="e">
        <f t="shared" si="168"/>
        <v>#DIV/0!</v>
      </c>
      <c r="K257" s="194">
        <f t="shared" si="140"/>
        <v>12.121212121212121</v>
      </c>
      <c r="L257" s="194">
        <f t="shared" si="141"/>
        <v>100</v>
      </c>
    </row>
    <row r="258" spans="1:12" ht="12" customHeight="1">
      <c r="A258" s="26"/>
      <c r="B258" s="35">
        <v>32</v>
      </c>
      <c r="C258" s="317" t="s">
        <v>64</v>
      </c>
      <c r="D258" s="207">
        <f>SUM(D259)</f>
        <v>0</v>
      </c>
      <c r="E258" s="207">
        <f t="shared" ref="E258:H258" si="172">SUM(E259)</f>
        <v>0</v>
      </c>
      <c r="F258" s="207">
        <f t="shared" si="172"/>
        <v>82500</v>
      </c>
      <c r="G258" s="207">
        <f t="shared" si="172"/>
        <v>10000</v>
      </c>
      <c r="H258" s="207">
        <f t="shared" si="172"/>
        <v>10000</v>
      </c>
      <c r="I258" s="194" t="e">
        <f t="shared" si="171"/>
        <v>#DIV/0!</v>
      </c>
      <c r="J258" s="194" t="e">
        <f t="shared" si="168"/>
        <v>#DIV/0!</v>
      </c>
      <c r="K258" s="194">
        <f t="shared" si="140"/>
        <v>12.121212121212121</v>
      </c>
      <c r="L258" s="194">
        <f t="shared" si="141"/>
        <v>100</v>
      </c>
    </row>
    <row r="259" spans="1:12" ht="12" customHeight="1">
      <c r="A259" s="26"/>
      <c r="B259" s="37">
        <v>323</v>
      </c>
      <c r="C259" s="40" t="s">
        <v>59</v>
      </c>
      <c r="D259" s="97">
        <v>0</v>
      </c>
      <c r="E259" s="116">
        <v>0</v>
      </c>
      <c r="F259" s="228">
        <v>82500</v>
      </c>
      <c r="G259" s="116">
        <v>10000</v>
      </c>
      <c r="H259" s="116">
        <v>10000</v>
      </c>
      <c r="I259" s="194" t="e">
        <f t="shared" si="171"/>
        <v>#DIV/0!</v>
      </c>
      <c r="J259" s="194" t="e">
        <f t="shared" si="168"/>
        <v>#DIV/0!</v>
      </c>
      <c r="K259" s="194">
        <f t="shared" si="140"/>
        <v>12.121212121212121</v>
      </c>
      <c r="L259" s="194">
        <f t="shared" si="141"/>
        <v>100</v>
      </c>
    </row>
    <row r="260" spans="1:12" ht="12" customHeight="1">
      <c r="A260" s="409" t="s">
        <v>86</v>
      </c>
      <c r="B260" s="409"/>
      <c r="C260" s="409"/>
      <c r="D260" s="340">
        <f>SUM(D261,D298)</f>
        <v>44816.520000000004</v>
      </c>
      <c r="E260" s="341">
        <f>SUM(E261,E298)</f>
        <v>78422</v>
      </c>
      <c r="F260" s="342">
        <f>SUM(F261,F298)</f>
        <v>72750</v>
      </c>
      <c r="G260" s="341">
        <f>SUM(G261,G298)</f>
        <v>78850</v>
      </c>
      <c r="H260" s="341">
        <f>SUM(H261,H298)</f>
        <v>79905</v>
      </c>
      <c r="I260" s="196">
        <f t="shared" si="128"/>
        <v>174.98458157840008</v>
      </c>
      <c r="J260" s="196">
        <f t="shared" si="139"/>
        <v>92.767335696615746</v>
      </c>
      <c r="K260" s="196">
        <f t="shared" si="140"/>
        <v>108.38487972508591</v>
      </c>
      <c r="L260" s="196">
        <f t="shared" si="141"/>
        <v>101.33798351299936</v>
      </c>
    </row>
    <row r="261" spans="1:12" ht="12" customHeight="1">
      <c r="A261" s="410" t="s">
        <v>219</v>
      </c>
      <c r="B261" s="410"/>
      <c r="C261" s="410"/>
      <c r="D261" s="262">
        <f t="shared" ref="D261" si="173">SUM(D262,D268,D276)</f>
        <v>25370.55</v>
      </c>
      <c r="E261" s="111">
        <f>SUM(E262,E268,E276,E284+E291)</f>
        <v>51422</v>
      </c>
      <c r="F261" s="223">
        <f>SUM(F262,F268,F276,F284)</f>
        <v>64500</v>
      </c>
      <c r="G261" s="111">
        <f>SUM(G262,G268,G276,G284)</f>
        <v>70550</v>
      </c>
      <c r="H261" s="111">
        <f>SUM(H262,H268,H276,H284)</f>
        <v>71505</v>
      </c>
      <c r="I261" s="177">
        <f t="shared" si="128"/>
        <v>202.68382041382628</v>
      </c>
      <c r="J261" s="177">
        <f t="shared" si="139"/>
        <v>125.43269417758935</v>
      </c>
      <c r="K261" s="177">
        <f t="shared" si="140"/>
        <v>109.37984496124031</v>
      </c>
      <c r="L261" s="177">
        <f t="shared" si="141"/>
        <v>101.35364989369242</v>
      </c>
    </row>
    <row r="262" spans="1:12" ht="12" customHeight="1">
      <c r="A262" s="396" t="s">
        <v>220</v>
      </c>
      <c r="B262" s="396"/>
      <c r="C262" s="396"/>
      <c r="D262" s="279">
        <f t="shared" ref="D262" si="174">D263</f>
        <v>13131.56</v>
      </c>
      <c r="E262" s="125">
        <f>E263</f>
        <v>11000</v>
      </c>
      <c r="F262" s="238">
        <f>F263</f>
        <v>12250</v>
      </c>
      <c r="G262" s="125">
        <f>G263</f>
        <v>13100</v>
      </c>
      <c r="H262" s="125">
        <f>H263</f>
        <v>13725</v>
      </c>
      <c r="I262" s="178">
        <f t="shared" si="128"/>
        <v>83.767655937299139</v>
      </c>
      <c r="J262" s="178">
        <f t="shared" si="139"/>
        <v>111.36363636363636</v>
      </c>
      <c r="K262" s="178">
        <f t="shared" si="140"/>
        <v>106.93877551020408</v>
      </c>
      <c r="L262" s="178">
        <f t="shared" si="141"/>
        <v>104.7709923664122</v>
      </c>
    </row>
    <row r="263" spans="1:12" ht="12" customHeight="1">
      <c r="A263" s="403" t="s">
        <v>98</v>
      </c>
      <c r="B263" s="403"/>
      <c r="C263" s="403"/>
      <c r="D263" s="266">
        <f t="shared" ref="D263" si="175">D265</f>
        <v>13131.56</v>
      </c>
      <c r="E263" s="113">
        <f>E265</f>
        <v>11000</v>
      </c>
      <c r="F263" s="225">
        <f>F265</f>
        <v>12250</v>
      </c>
      <c r="G263" s="113">
        <f>G265</f>
        <v>13100</v>
      </c>
      <c r="H263" s="113">
        <f>H265</f>
        <v>13725</v>
      </c>
      <c r="I263" s="179">
        <f t="shared" si="128"/>
        <v>83.767655937299139</v>
      </c>
      <c r="J263" s="179">
        <f t="shared" si="139"/>
        <v>111.36363636363636</v>
      </c>
      <c r="K263" s="179">
        <f t="shared" si="140"/>
        <v>106.93877551020408</v>
      </c>
      <c r="L263" s="179">
        <f t="shared" si="141"/>
        <v>104.7709923664122</v>
      </c>
    </row>
    <row r="264" spans="1:12" ht="12" customHeight="1">
      <c r="A264" s="413" t="s">
        <v>56</v>
      </c>
      <c r="B264" s="413"/>
      <c r="C264" s="413"/>
      <c r="D264" s="267">
        <f t="shared" ref="D264:D265" si="176">D265</f>
        <v>13131.56</v>
      </c>
      <c r="E264" s="114">
        <f t="shared" ref="E264:H265" si="177">E265</f>
        <v>11000</v>
      </c>
      <c r="F264" s="226">
        <f t="shared" si="177"/>
        <v>12250</v>
      </c>
      <c r="G264" s="114">
        <f t="shared" si="177"/>
        <v>13100</v>
      </c>
      <c r="H264" s="114">
        <f t="shared" si="177"/>
        <v>13725</v>
      </c>
      <c r="I264" s="180">
        <f t="shared" si="128"/>
        <v>83.767655937299139</v>
      </c>
      <c r="J264" s="180">
        <f t="shared" si="139"/>
        <v>111.36363636363636</v>
      </c>
      <c r="K264" s="180">
        <f t="shared" si="140"/>
        <v>106.93877551020408</v>
      </c>
      <c r="L264" s="180">
        <f t="shared" si="141"/>
        <v>104.7709923664122</v>
      </c>
    </row>
    <row r="265" spans="1:12" ht="12" customHeight="1">
      <c r="A265" s="26"/>
      <c r="B265" s="35">
        <v>3</v>
      </c>
      <c r="C265" s="36" t="s">
        <v>57</v>
      </c>
      <c r="D265" s="271">
        <f t="shared" si="176"/>
        <v>13131.56</v>
      </c>
      <c r="E265" s="118">
        <f t="shared" si="177"/>
        <v>11000</v>
      </c>
      <c r="F265" s="231">
        <f t="shared" si="177"/>
        <v>12250</v>
      </c>
      <c r="G265" s="118">
        <f t="shared" si="177"/>
        <v>13100</v>
      </c>
      <c r="H265" s="118">
        <f t="shared" si="177"/>
        <v>13725</v>
      </c>
      <c r="I265" s="176">
        <f t="shared" si="128"/>
        <v>83.767655937299139</v>
      </c>
      <c r="J265" s="176">
        <f t="shared" si="139"/>
        <v>111.36363636363636</v>
      </c>
      <c r="K265" s="176">
        <f t="shared" si="140"/>
        <v>106.93877551020408</v>
      </c>
      <c r="L265" s="176">
        <f t="shared" si="141"/>
        <v>104.7709923664122</v>
      </c>
    </row>
    <row r="266" spans="1:12" ht="12" customHeight="1">
      <c r="A266" s="26"/>
      <c r="B266" s="35">
        <v>36</v>
      </c>
      <c r="C266" s="36" t="s">
        <v>89</v>
      </c>
      <c r="D266" s="268">
        <f t="shared" ref="D266" si="178">SUM(D267:D267)</f>
        <v>13131.56</v>
      </c>
      <c r="E266" s="115">
        <f>SUM(E267:E267)</f>
        <v>11000</v>
      </c>
      <c r="F266" s="227">
        <f>SUM(F267:F267)</f>
        <v>12250</v>
      </c>
      <c r="G266" s="115">
        <f>SUM(G267:G267)</f>
        <v>13100</v>
      </c>
      <c r="H266" s="115">
        <f>SUM(H267:H267)</f>
        <v>13725</v>
      </c>
      <c r="I266" s="176">
        <f t="shared" si="128"/>
        <v>83.767655937299139</v>
      </c>
      <c r="J266" s="176">
        <f t="shared" si="139"/>
        <v>111.36363636363636</v>
      </c>
      <c r="K266" s="176">
        <f t="shared" si="140"/>
        <v>106.93877551020408</v>
      </c>
      <c r="L266" s="176">
        <f t="shared" si="141"/>
        <v>104.7709923664122</v>
      </c>
    </row>
    <row r="267" spans="1:12" ht="12" customHeight="1">
      <c r="A267" s="26"/>
      <c r="B267" s="37">
        <v>363</v>
      </c>
      <c r="C267" s="39" t="s">
        <v>80</v>
      </c>
      <c r="D267" s="97">
        <v>13131.56</v>
      </c>
      <c r="E267" s="146">
        <v>11000</v>
      </c>
      <c r="F267" s="232">
        <v>12250</v>
      </c>
      <c r="G267" s="116">
        <v>13100</v>
      </c>
      <c r="H267" s="116">
        <v>13725</v>
      </c>
      <c r="I267" s="176">
        <f t="shared" si="128"/>
        <v>83.767655937299139</v>
      </c>
      <c r="J267" s="176">
        <f t="shared" si="139"/>
        <v>111.36363636363636</v>
      </c>
      <c r="K267" s="176">
        <f t="shared" si="140"/>
        <v>106.93877551020408</v>
      </c>
      <c r="L267" s="176">
        <f t="shared" si="141"/>
        <v>104.7709923664122</v>
      </c>
    </row>
    <row r="268" spans="1:12" ht="12" customHeight="1">
      <c r="A268" s="396" t="s">
        <v>88</v>
      </c>
      <c r="B268" s="396"/>
      <c r="C268" s="396"/>
      <c r="D268" s="279">
        <f t="shared" ref="D268" si="179">D269</f>
        <v>12238.99</v>
      </c>
      <c r="E268" s="125">
        <f>E269</f>
        <v>7100</v>
      </c>
      <c r="F268" s="238">
        <f>F269</f>
        <v>22675</v>
      </c>
      <c r="G268" s="125">
        <f>G269</f>
        <v>22860</v>
      </c>
      <c r="H268" s="125">
        <f>H269</f>
        <v>23175</v>
      </c>
      <c r="I268" s="178">
        <f t="shared" si="128"/>
        <v>58.011322829743307</v>
      </c>
      <c r="J268" s="178">
        <f t="shared" si="139"/>
        <v>319.36619718309862</v>
      </c>
      <c r="K268" s="178">
        <f t="shared" si="140"/>
        <v>100.81587651598679</v>
      </c>
      <c r="L268" s="178">
        <f t="shared" si="141"/>
        <v>101.37795275590551</v>
      </c>
    </row>
    <row r="269" spans="1:12" ht="12" customHeight="1">
      <c r="A269" s="403" t="s">
        <v>87</v>
      </c>
      <c r="B269" s="403"/>
      <c r="C269" s="403"/>
      <c r="D269" s="266">
        <f t="shared" ref="D269" si="180">D271</f>
        <v>12238.99</v>
      </c>
      <c r="E269" s="113">
        <f>E271</f>
        <v>7100</v>
      </c>
      <c r="F269" s="225">
        <f>F271</f>
        <v>22675</v>
      </c>
      <c r="G269" s="113">
        <f>G271</f>
        <v>22860</v>
      </c>
      <c r="H269" s="113">
        <f>H271</f>
        <v>23175</v>
      </c>
      <c r="I269" s="179">
        <f t="shared" si="128"/>
        <v>58.011322829743307</v>
      </c>
      <c r="J269" s="179">
        <f t="shared" si="139"/>
        <v>319.36619718309862</v>
      </c>
      <c r="K269" s="179">
        <f t="shared" si="140"/>
        <v>100.81587651598679</v>
      </c>
      <c r="L269" s="179">
        <f t="shared" si="141"/>
        <v>101.37795275590551</v>
      </c>
    </row>
    <row r="270" spans="1:12" ht="12" customHeight="1">
      <c r="A270" s="413" t="s">
        <v>68</v>
      </c>
      <c r="B270" s="413"/>
      <c r="C270" s="413"/>
      <c r="D270" s="267">
        <f t="shared" ref="D270" si="181">D271</f>
        <v>12238.99</v>
      </c>
      <c r="E270" s="114">
        <f>E271</f>
        <v>7100</v>
      </c>
      <c r="F270" s="226">
        <f>F271</f>
        <v>22675</v>
      </c>
      <c r="G270" s="114">
        <f>G271</f>
        <v>22860</v>
      </c>
      <c r="H270" s="114">
        <f>H271</f>
        <v>23175</v>
      </c>
      <c r="I270" s="180">
        <f t="shared" si="128"/>
        <v>58.011322829743307</v>
      </c>
      <c r="J270" s="180">
        <f t="shared" si="139"/>
        <v>319.36619718309862</v>
      </c>
      <c r="K270" s="180">
        <f t="shared" si="140"/>
        <v>100.81587651598679</v>
      </c>
      <c r="L270" s="180">
        <f t="shared" si="141"/>
        <v>101.37795275590551</v>
      </c>
    </row>
    <row r="271" spans="1:12" ht="12" customHeight="1">
      <c r="A271" s="26"/>
      <c r="B271" s="35">
        <v>3</v>
      </c>
      <c r="C271" s="36" t="s">
        <v>57</v>
      </c>
      <c r="D271" s="271">
        <f t="shared" ref="D271" si="182">SUM(D272,D274)</f>
        <v>12238.99</v>
      </c>
      <c r="E271" s="118">
        <f>SUM(E272,E274)</f>
        <v>7100</v>
      </c>
      <c r="F271" s="231">
        <f>SUM(F272,F274)</f>
        <v>22675</v>
      </c>
      <c r="G271" s="118">
        <f>SUM(G272,G274)</f>
        <v>22860</v>
      </c>
      <c r="H271" s="118">
        <f>SUM(H272,H274)</f>
        <v>23175</v>
      </c>
      <c r="I271" s="176">
        <f t="shared" si="128"/>
        <v>58.011322829743307</v>
      </c>
      <c r="J271" s="176">
        <f t="shared" si="139"/>
        <v>319.36619718309862</v>
      </c>
      <c r="K271" s="176">
        <f t="shared" si="140"/>
        <v>100.81587651598679</v>
      </c>
      <c r="L271" s="176">
        <f t="shared" si="141"/>
        <v>101.37795275590551</v>
      </c>
    </row>
    <row r="272" spans="1:12" ht="12" customHeight="1">
      <c r="A272" s="26"/>
      <c r="B272" s="35">
        <v>37</v>
      </c>
      <c r="C272" s="36" t="s">
        <v>100</v>
      </c>
      <c r="D272" s="271">
        <f t="shared" ref="D272" si="183">SUM(D273)</f>
        <v>12238.99</v>
      </c>
      <c r="E272" s="118">
        <f>SUM(E273)</f>
        <v>5400</v>
      </c>
      <c r="F272" s="231">
        <f>SUM(F273)</f>
        <v>18425</v>
      </c>
      <c r="G272" s="118">
        <f>SUM(G273)</f>
        <v>18510</v>
      </c>
      <c r="H272" s="118">
        <f>SUM(H273)</f>
        <v>18625</v>
      </c>
      <c r="I272" s="176">
        <f t="shared" si="128"/>
        <v>44.12128778600195</v>
      </c>
      <c r="J272" s="176">
        <f t="shared" si="139"/>
        <v>341.2037037037037</v>
      </c>
      <c r="K272" s="176">
        <f t="shared" si="140"/>
        <v>100.46132971506105</v>
      </c>
      <c r="L272" s="176">
        <f t="shared" si="141"/>
        <v>100.62128579146408</v>
      </c>
    </row>
    <row r="273" spans="1:12" ht="12" customHeight="1">
      <c r="A273" s="26"/>
      <c r="B273" s="37">
        <v>372</v>
      </c>
      <c r="C273" s="39" t="s">
        <v>85</v>
      </c>
      <c r="D273" s="97">
        <v>12238.99</v>
      </c>
      <c r="E273" s="146">
        <v>5400</v>
      </c>
      <c r="F273" s="232">
        <v>18425</v>
      </c>
      <c r="G273" s="116">
        <v>18510</v>
      </c>
      <c r="H273" s="116">
        <v>18625</v>
      </c>
      <c r="I273" s="176">
        <f t="shared" si="128"/>
        <v>44.12128778600195</v>
      </c>
      <c r="J273" s="176">
        <f t="shared" si="139"/>
        <v>341.2037037037037</v>
      </c>
      <c r="K273" s="176">
        <f t="shared" si="140"/>
        <v>100.46132971506105</v>
      </c>
      <c r="L273" s="176">
        <f t="shared" si="141"/>
        <v>100.62128579146408</v>
      </c>
    </row>
    <row r="274" spans="1:12" ht="12" customHeight="1">
      <c r="A274" s="26"/>
      <c r="B274" s="35">
        <v>36</v>
      </c>
      <c r="C274" s="36" t="s">
        <v>89</v>
      </c>
      <c r="D274" s="277">
        <f t="shared" ref="D274" si="184">SUM(D275:D275)</f>
        <v>0</v>
      </c>
      <c r="E274" s="122">
        <f>SUM(E275:E275)</f>
        <v>1700</v>
      </c>
      <c r="F274" s="237">
        <f>SUM(F275:F275)</f>
        <v>4250</v>
      </c>
      <c r="G274" s="131">
        <f>SUM(G275:G275)</f>
        <v>4350</v>
      </c>
      <c r="H274" s="131">
        <f>SUM(H275:H275)</f>
        <v>4550</v>
      </c>
      <c r="I274" s="176" t="e">
        <f t="shared" ref="I274:I345" si="185">E274/D274*100</f>
        <v>#DIV/0!</v>
      </c>
      <c r="J274" s="176">
        <f t="shared" si="139"/>
        <v>250</v>
      </c>
      <c r="K274" s="176">
        <f t="shared" si="140"/>
        <v>102.35294117647058</v>
      </c>
      <c r="L274" s="176">
        <f t="shared" si="141"/>
        <v>104.59770114942528</v>
      </c>
    </row>
    <row r="275" spans="1:12" ht="12" customHeight="1">
      <c r="A275" s="26"/>
      <c r="B275" s="37">
        <v>363</v>
      </c>
      <c r="C275" s="39" t="s">
        <v>80</v>
      </c>
      <c r="D275" s="97">
        <v>0</v>
      </c>
      <c r="E275" s="146">
        <v>1700</v>
      </c>
      <c r="F275" s="232">
        <v>4250</v>
      </c>
      <c r="G275" s="116">
        <v>4350</v>
      </c>
      <c r="H275" s="116">
        <v>4550</v>
      </c>
      <c r="I275" s="176" t="e">
        <f t="shared" si="185"/>
        <v>#DIV/0!</v>
      </c>
      <c r="J275" s="176">
        <f t="shared" si="139"/>
        <v>250</v>
      </c>
      <c r="K275" s="176">
        <f t="shared" si="140"/>
        <v>102.35294117647058</v>
      </c>
      <c r="L275" s="176">
        <f t="shared" si="141"/>
        <v>104.59770114942528</v>
      </c>
    </row>
    <row r="276" spans="1:12" ht="12" customHeight="1">
      <c r="A276" s="396" t="s">
        <v>90</v>
      </c>
      <c r="B276" s="396"/>
      <c r="C276" s="396"/>
      <c r="D276" s="279">
        <f t="shared" ref="D276" si="186">D277</f>
        <v>0</v>
      </c>
      <c r="E276" s="125">
        <f>E277</f>
        <v>31522</v>
      </c>
      <c r="F276" s="238">
        <f>F277</f>
        <v>27700</v>
      </c>
      <c r="G276" s="125">
        <f>G277</f>
        <v>32700</v>
      </c>
      <c r="H276" s="125">
        <f>H277</f>
        <v>32700</v>
      </c>
      <c r="I276" s="178" t="e">
        <f t="shared" si="185"/>
        <v>#DIV/0!</v>
      </c>
      <c r="J276" s="178">
        <f t="shared" si="139"/>
        <v>87.875134826470401</v>
      </c>
      <c r="K276" s="178">
        <f t="shared" si="140"/>
        <v>118.05054151624547</v>
      </c>
      <c r="L276" s="178">
        <f t="shared" si="141"/>
        <v>100</v>
      </c>
    </row>
    <row r="277" spans="1:12" ht="12" customHeight="1">
      <c r="A277" s="403" t="s">
        <v>91</v>
      </c>
      <c r="B277" s="403"/>
      <c r="C277" s="403"/>
      <c r="D277" s="266">
        <f t="shared" ref="D277" si="187">SUM(D280)</f>
        <v>0</v>
      </c>
      <c r="E277" s="113">
        <f>SUM(E280)</f>
        <v>31522</v>
      </c>
      <c r="F277" s="225">
        <f>SUM(F280)</f>
        <v>27700</v>
      </c>
      <c r="G277" s="113">
        <f>SUM(G280)</f>
        <v>32700</v>
      </c>
      <c r="H277" s="113">
        <f>SUM(H280)</f>
        <v>32700</v>
      </c>
      <c r="I277" s="179" t="e">
        <f t="shared" si="185"/>
        <v>#DIV/0!</v>
      </c>
      <c r="J277" s="179">
        <f t="shared" si="139"/>
        <v>87.875134826470401</v>
      </c>
      <c r="K277" s="179">
        <f t="shared" si="140"/>
        <v>118.05054151624547</v>
      </c>
      <c r="L277" s="179">
        <f t="shared" si="141"/>
        <v>100</v>
      </c>
    </row>
    <row r="278" spans="1:12" ht="12" customHeight="1">
      <c r="A278" s="413" t="s">
        <v>68</v>
      </c>
      <c r="B278" s="413"/>
      <c r="C278" s="413"/>
      <c r="D278" s="267">
        <v>0</v>
      </c>
      <c r="E278" s="114">
        <v>24000</v>
      </c>
      <c r="F278" s="226">
        <v>13800</v>
      </c>
      <c r="G278" s="114">
        <v>24000</v>
      </c>
      <c r="H278" s="114">
        <v>24000</v>
      </c>
      <c r="I278" s="180" t="e">
        <f t="shared" si="185"/>
        <v>#DIV/0!</v>
      </c>
      <c r="J278" s="180">
        <f t="shared" si="139"/>
        <v>57.499999999999993</v>
      </c>
      <c r="K278" s="180">
        <f t="shared" si="140"/>
        <v>173.91304347826087</v>
      </c>
      <c r="L278" s="180">
        <f t="shared" si="141"/>
        <v>100</v>
      </c>
    </row>
    <row r="279" spans="1:12" ht="12" customHeight="1">
      <c r="A279" s="413" t="s">
        <v>56</v>
      </c>
      <c r="B279" s="413"/>
      <c r="C279" s="413"/>
      <c r="D279" s="267">
        <f t="shared" ref="D279" si="188">D277-D278</f>
        <v>0</v>
      </c>
      <c r="E279" s="114">
        <f>E277-E278</f>
        <v>7522</v>
      </c>
      <c r="F279" s="226">
        <f>F277-F278</f>
        <v>13900</v>
      </c>
      <c r="G279" s="114">
        <f>G277-G278</f>
        <v>8700</v>
      </c>
      <c r="H279" s="114">
        <f>H277-H278</f>
        <v>8700</v>
      </c>
      <c r="I279" s="180" t="e">
        <f t="shared" si="185"/>
        <v>#DIV/0!</v>
      </c>
      <c r="J279" s="180">
        <f t="shared" si="139"/>
        <v>184.79127891518212</v>
      </c>
      <c r="K279" s="180">
        <f t="shared" si="140"/>
        <v>62.589928057553955</v>
      </c>
      <c r="L279" s="180">
        <f t="shared" si="141"/>
        <v>100</v>
      </c>
    </row>
    <row r="280" spans="1:12" ht="12" customHeight="1">
      <c r="A280" s="26"/>
      <c r="B280" s="35">
        <v>4</v>
      </c>
      <c r="C280" s="36" t="s">
        <v>92</v>
      </c>
      <c r="D280" s="271">
        <f t="shared" ref="D280" si="189">D281</f>
        <v>0</v>
      </c>
      <c r="E280" s="118">
        <f>E281</f>
        <v>31522</v>
      </c>
      <c r="F280" s="231">
        <f>F281</f>
        <v>27700</v>
      </c>
      <c r="G280" s="118">
        <f>G281</f>
        <v>32700</v>
      </c>
      <c r="H280" s="118">
        <f>H281</f>
        <v>32700</v>
      </c>
      <c r="I280" s="176" t="e">
        <f t="shared" si="185"/>
        <v>#DIV/0!</v>
      </c>
      <c r="J280" s="176">
        <f t="shared" si="139"/>
        <v>87.875134826470401</v>
      </c>
      <c r="K280" s="176">
        <f t="shared" si="140"/>
        <v>118.05054151624547</v>
      </c>
      <c r="L280" s="176">
        <f t="shared" si="141"/>
        <v>100</v>
      </c>
    </row>
    <row r="281" spans="1:12" ht="12" customHeight="1">
      <c r="A281" s="26"/>
      <c r="B281" s="35">
        <v>42</v>
      </c>
      <c r="C281" s="36" t="s">
        <v>93</v>
      </c>
      <c r="D281" s="268">
        <f t="shared" ref="D281" si="190">SUM(D282,D283)</f>
        <v>0</v>
      </c>
      <c r="E281" s="115">
        <f>SUM(E282,E283)</f>
        <v>31522</v>
      </c>
      <c r="F281" s="227">
        <f>SUM(F282,F283)</f>
        <v>27700</v>
      </c>
      <c r="G281" s="115">
        <f>SUM(G282,G283)</f>
        <v>32700</v>
      </c>
      <c r="H281" s="115">
        <f>SUM(H282,H283)</f>
        <v>32700</v>
      </c>
      <c r="I281" s="176" t="e">
        <f t="shared" si="185"/>
        <v>#DIV/0!</v>
      </c>
      <c r="J281" s="176">
        <f t="shared" si="139"/>
        <v>87.875134826470401</v>
      </c>
      <c r="K281" s="176">
        <f t="shared" si="140"/>
        <v>118.05054151624547</v>
      </c>
      <c r="L281" s="176">
        <f t="shared" si="141"/>
        <v>100</v>
      </c>
    </row>
    <row r="282" spans="1:12" ht="12" customHeight="1">
      <c r="A282" s="26"/>
      <c r="B282" s="37">
        <v>421</v>
      </c>
      <c r="C282" s="39" t="s">
        <v>38</v>
      </c>
      <c r="D282" s="97">
        <v>0</v>
      </c>
      <c r="E282" s="146">
        <v>28822</v>
      </c>
      <c r="F282" s="232">
        <v>25000</v>
      </c>
      <c r="G282" s="116">
        <v>30000</v>
      </c>
      <c r="H282" s="116">
        <f>G282</f>
        <v>30000</v>
      </c>
      <c r="I282" s="176" t="e">
        <f t="shared" si="185"/>
        <v>#DIV/0!</v>
      </c>
      <c r="J282" s="176">
        <f t="shared" si="139"/>
        <v>86.739296370827844</v>
      </c>
      <c r="K282" s="176">
        <f t="shared" si="140"/>
        <v>120</v>
      </c>
      <c r="L282" s="176">
        <f t="shared" si="141"/>
        <v>100</v>
      </c>
    </row>
    <row r="283" spans="1:12" ht="12" customHeight="1">
      <c r="A283" s="26"/>
      <c r="B283" s="45">
        <v>422</v>
      </c>
      <c r="C283" s="53" t="s">
        <v>78</v>
      </c>
      <c r="D283" s="97">
        <v>0</v>
      </c>
      <c r="E283" s="146">
        <v>2700</v>
      </c>
      <c r="F283" s="232">
        <v>2700</v>
      </c>
      <c r="G283" s="116">
        <f>F283</f>
        <v>2700</v>
      </c>
      <c r="H283" s="116">
        <f>G283</f>
        <v>2700</v>
      </c>
      <c r="I283" s="176" t="e">
        <f t="shared" si="185"/>
        <v>#DIV/0!</v>
      </c>
      <c r="J283" s="176">
        <f t="shared" si="139"/>
        <v>100</v>
      </c>
      <c r="K283" s="176">
        <f t="shared" si="140"/>
        <v>100</v>
      </c>
      <c r="L283" s="176">
        <f t="shared" si="141"/>
        <v>100</v>
      </c>
    </row>
    <row r="284" spans="1:12" ht="12" customHeight="1">
      <c r="A284" s="396" t="s">
        <v>94</v>
      </c>
      <c r="B284" s="396"/>
      <c r="C284" s="396"/>
      <c r="D284" s="279">
        <f t="shared" ref="D284" si="191">D285</f>
        <v>1000</v>
      </c>
      <c r="E284" s="125">
        <f>E285</f>
        <v>1800</v>
      </c>
      <c r="F284" s="238">
        <f>F285</f>
        <v>1875</v>
      </c>
      <c r="G284" s="125">
        <f>G285</f>
        <v>1890</v>
      </c>
      <c r="H284" s="125">
        <f>H285</f>
        <v>1905</v>
      </c>
      <c r="I284" s="178">
        <f t="shared" si="185"/>
        <v>180</v>
      </c>
      <c r="J284" s="178">
        <f t="shared" si="139"/>
        <v>104.16666666666667</v>
      </c>
      <c r="K284" s="178">
        <f t="shared" si="140"/>
        <v>100.8</v>
      </c>
      <c r="L284" s="178">
        <f t="shared" si="141"/>
        <v>100.79365079365078</v>
      </c>
    </row>
    <row r="285" spans="1:12" ht="12" customHeight="1">
      <c r="A285" s="403" t="s">
        <v>91</v>
      </c>
      <c r="B285" s="403"/>
      <c r="C285" s="403"/>
      <c r="D285" s="266">
        <f t="shared" ref="D285" si="192">SUM(D287)</f>
        <v>1000</v>
      </c>
      <c r="E285" s="113">
        <f>SUM(E287)</f>
        <v>1800</v>
      </c>
      <c r="F285" s="225">
        <f>SUM(F287)</f>
        <v>1875</v>
      </c>
      <c r="G285" s="113">
        <f>SUM(G287)</f>
        <v>1890</v>
      </c>
      <c r="H285" s="113">
        <f>SUM(H287)</f>
        <v>1905</v>
      </c>
      <c r="I285" s="179">
        <f t="shared" si="185"/>
        <v>180</v>
      </c>
      <c r="J285" s="179">
        <f t="shared" si="139"/>
        <v>104.16666666666667</v>
      </c>
      <c r="K285" s="179">
        <f t="shared" si="140"/>
        <v>100.8</v>
      </c>
      <c r="L285" s="179">
        <f t="shared" si="141"/>
        <v>100.79365079365078</v>
      </c>
    </row>
    <row r="286" spans="1:12" ht="12" customHeight="1">
      <c r="A286" s="413" t="s">
        <v>67</v>
      </c>
      <c r="B286" s="413"/>
      <c r="C286" s="413"/>
      <c r="D286" s="267">
        <v>1000</v>
      </c>
      <c r="E286" s="114">
        <v>1000</v>
      </c>
      <c r="F286" s="226">
        <v>1000</v>
      </c>
      <c r="G286" s="114">
        <v>1000</v>
      </c>
      <c r="H286" s="114">
        <v>1000</v>
      </c>
      <c r="I286" s="180">
        <f t="shared" si="185"/>
        <v>100</v>
      </c>
      <c r="J286" s="180">
        <f t="shared" si="139"/>
        <v>100</v>
      </c>
      <c r="K286" s="180">
        <f t="shared" si="140"/>
        <v>100</v>
      </c>
      <c r="L286" s="180">
        <f t="shared" si="141"/>
        <v>100</v>
      </c>
    </row>
    <row r="287" spans="1:12" ht="12" customHeight="1">
      <c r="A287" s="26"/>
      <c r="B287" s="35">
        <v>3</v>
      </c>
      <c r="C287" s="36" t="s">
        <v>57</v>
      </c>
      <c r="D287" s="260">
        <f t="shared" ref="D287" si="193">D288</f>
        <v>1000</v>
      </c>
      <c r="E287" s="132">
        <f>E288</f>
        <v>1800</v>
      </c>
      <c r="F287" s="244">
        <f>F288</f>
        <v>1875</v>
      </c>
      <c r="G287" s="132">
        <f>G288</f>
        <v>1890</v>
      </c>
      <c r="H287" s="132">
        <f>H288</f>
        <v>1905</v>
      </c>
      <c r="I287" s="176">
        <f t="shared" si="185"/>
        <v>180</v>
      </c>
      <c r="J287" s="176">
        <f t="shared" si="139"/>
        <v>104.16666666666667</v>
      </c>
      <c r="K287" s="176">
        <f t="shared" si="140"/>
        <v>100.8</v>
      </c>
      <c r="L287" s="176">
        <f t="shared" si="141"/>
        <v>100.79365079365078</v>
      </c>
    </row>
    <row r="288" spans="1:12" ht="12" customHeight="1">
      <c r="A288" s="26"/>
      <c r="B288" s="35">
        <v>32</v>
      </c>
      <c r="C288" s="36" t="s">
        <v>58</v>
      </c>
      <c r="D288" s="260">
        <f t="shared" ref="D288" si="194">D290</f>
        <v>1000</v>
      </c>
      <c r="E288" s="333">
        <f>SUM(E289:E290)</f>
        <v>1800</v>
      </c>
      <c r="F288" s="305">
        <f>SUM(F289:F290)</f>
        <v>1875</v>
      </c>
      <c r="G288" s="132">
        <f>SUM(G289:G290)</f>
        <v>1890</v>
      </c>
      <c r="H288" s="132">
        <f>SUM(H289:H290)</f>
        <v>1905</v>
      </c>
      <c r="I288" s="176">
        <f t="shared" si="185"/>
        <v>180</v>
      </c>
      <c r="J288" s="176">
        <f t="shared" si="139"/>
        <v>104.16666666666667</v>
      </c>
      <c r="K288" s="176">
        <f t="shared" si="140"/>
        <v>100.8</v>
      </c>
      <c r="L288" s="176">
        <f t="shared" si="141"/>
        <v>100.79365079365078</v>
      </c>
    </row>
    <row r="289" spans="1:13" ht="12" customHeight="1">
      <c r="A289" s="26"/>
      <c r="B289" s="37">
        <v>322</v>
      </c>
      <c r="C289" s="41" t="s">
        <v>61</v>
      </c>
      <c r="D289" s="99">
        <v>0</v>
      </c>
      <c r="E289" s="146">
        <v>700</v>
      </c>
      <c r="F289" s="232">
        <v>750</v>
      </c>
      <c r="G289" s="116">
        <v>760</v>
      </c>
      <c r="H289" s="116">
        <v>770</v>
      </c>
      <c r="I289" s="176" t="e">
        <f t="shared" si="185"/>
        <v>#DIV/0!</v>
      </c>
      <c r="J289" s="176">
        <f t="shared" ref="J289:J360" si="195">F289/E289*100</f>
        <v>107.14285714285714</v>
      </c>
      <c r="K289" s="176">
        <f t="shared" ref="K289:K360" si="196">G289/F289*100</f>
        <v>101.33333333333334</v>
      </c>
      <c r="L289" s="176">
        <f t="shared" ref="L289:L360" si="197">H289/G289*100</f>
        <v>101.31578947368421</v>
      </c>
    </row>
    <row r="290" spans="1:13" ht="12" customHeight="1">
      <c r="A290" s="26"/>
      <c r="B290" s="37">
        <v>323</v>
      </c>
      <c r="C290" s="39" t="s">
        <v>95</v>
      </c>
      <c r="D290" s="97">
        <v>1000</v>
      </c>
      <c r="E290" s="146">
        <v>1100</v>
      </c>
      <c r="F290" s="232">
        <v>1125</v>
      </c>
      <c r="G290" s="116">
        <v>1130</v>
      </c>
      <c r="H290" s="116">
        <v>1135</v>
      </c>
      <c r="I290" s="176">
        <f t="shared" si="185"/>
        <v>110.00000000000001</v>
      </c>
      <c r="J290" s="176">
        <f t="shared" si="195"/>
        <v>102.27272727272727</v>
      </c>
      <c r="K290" s="176">
        <f t="shared" si="196"/>
        <v>100.44444444444444</v>
      </c>
      <c r="L290" s="176">
        <f t="shared" si="197"/>
        <v>100.44247787610618</v>
      </c>
    </row>
    <row r="291" spans="1:13" ht="12" customHeight="1">
      <c r="A291" s="396" t="s">
        <v>314</v>
      </c>
      <c r="B291" s="396"/>
      <c r="C291" s="396"/>
      <c r="D291" s="279">
        <f t="shared" ref="D291" si="198">D292</f>
        <v>0</v>
      </c>
      <c r="E291" s="125">
        <f>E292</f>
        <v>0</v>
      </c>
      <c r="F291" s="238">
        <f>F292</f>
        <v>22000</v>
      </c>
      <c r="G291" s="125">
        <f>G292</f>
        <v>22000</v>
      </c>
      <c r="H291" s="125">
        <f>H292</f>
        <v>22000</v>
      </c>
      <c r="I291" s="178" t="e">
        <f t="shared" ref="I291:I297" si="199">E291/D291*100</f>
        <v>#DIV/0!</v>
      </c>
      <c r="J291" s="178" t="e">
        <f t="shared" si="195"/>
        <v>#DIV/0!</v>
      </c>
      <c r="K291" s="178">
        <f t="shared" si="196"/>
        <v>100</v>
      </c>
      <c r="L291" s="178">
        <f t="shared" si="197"/>
        <v>100</v>
      </c>
    </row>
    <row r="292" spans="1:13" ht="12" customHeight="1">
      <c r="A292" s="403" t="s">
        <v>91</v>
      </c>
      <c r="B292" s="403"/>
      <c r="C292" s="403"/>
      <c r="D292" s="266">
        <f t="shared" ref="D292" si="200">SUM(D294)</f>
        <v>0</v>
      </c>
      <c r="E292" s="113">
        <f>SUM(E294)</f>
        <v>0</v>
      </c>
      <c r="F292" s="225">
        <f>SUM(F294)</f>
        <v>22000</v>
      </c>
      <c r="G292" s="113">
        <f>SUM(G294)</f>
        <v>22000</v>
      </c>
      <c r="H292" s="113">
        <f>SUM(H294)</f>
        <v>22000</v>
      </c>
      <c r="I292" s="179" t="e">
        <f t="shared" si="199"/>
        <v>#DIV/0!</v>
      </c>
      <c r="J292" s="179" t="e">
        <f t="shared" si="195"/>
        <v>#DIV/0!</v>
      </c>
      <c r="K292" s="179">
        <f t="shared" si="196"/>
        <v>100</v>
      </c>
      <c r="L292" s="179">
        <f t="shared" si="197"/>
        <v>100</v>
      </c>
    </row>
    <row r="293" spans="1:13" ht="12" customHeight="1">
      <c r="A293" s="413" t="s">
        <v>67</v>
      </c>
      <c r="B293" s="413"/>
      <c r="C293" s="413"/>
      <c r="D293" s="267">
        <v>0</v>
      </c>
      <c r="E293" s="114">
        <v>0</v>
      </c>
      <c r="F293" s="226">
        <v>1000</v>
      </c>
      <c r="G293" s="114">
        <v>1000</v>
      </c>
      <c r="H293" s="114">
        <v>1000</v>
      </c>
      <c r="I293" s="180" t="e">
        <f t="shared" si="199"/>
        <v>#DIV/0!</v>
      </c>
      <c r="J293" s="180" t="e">
        <f t="shared" si="195"/>
        <v>#DIV/0!</v>
      </c>
      <c r="K293" s="180">
        <f t="shared" si="196"/>
        <v>100</v>
      </c>
      <c r="L293" s="180">
        <f t="shared" si="197"/>
        <v>100</v>
      </c>
    </row>
    <row r="294" spans="1:13" ht="12" customHeight="1">
      <c r="A294" s="26"/>
      <c r="B294" s="35">
        <v>4</v>
      </c>
      <c r="C294" s="36" t="s">
        <v>57</v>
      </c>
      <c r="D294" s="260">
        <f t="shared" ref="D294" si="201">D295</f>
        <v>0</v>
      </c>
      <c r="E294" s="132">
        <f>E295</f>
        <v>0</v>
      </c>
      <c r="F294" s="244">
        <f>F295</f>
        <v>22000</v>
      </c>
      <c r="G294" s="132">
        <f>G295</f>
        <v>22000</v>
      </c>
      <c r="H294" s="132">
        <f>H295</f>
        <v>22000</v>
      </c>
      <c r="I294" s="176" t="e">
        <f t="shared" si="199"/>
        <v>#DIV/0!</v>
      </c>
      <c r="J294" s="176" t="e">
        <f t="shared" si="195"/>
        <v>#DIV/0!</v>
      </c>
      <c r="K294" s="176">
        <f t="shared" si="196"/>
        <v>100</v>
      </c>
      <c r="L294" s="176">
        <f t="shared" si="197"/>
        <v>100</v>
      </c>
    </row>
    <row r="295" spans="1:13" ht="12" customHeight="1">
      <c r="A295" s="26"/>
      <c r="B295" s="35">
        <v>42</v>
      </c>
      <c r="C295" s="36" t="s">
        <v>58</v>
      </c>
      <c r="D295" s="260">
        <f t="shared" ref="D295" si="202">D297</f>
        <v>0</v>
      </c>
      <c r="E295" s="333">
        <f>SUM(E296:E297)</f>
        <v>0</v>
      </c>
      <c r="F295" s="305">
        <f>SUM(F296:F297)</f>
        <v>22000</v>
      </c>
      <c r="G295" s="132">
        <f>SUM(G296:G297)</f>
        <v>22000</v>
      </c>
      <c r="H295" s="132">
        <f>SUM(H296:H297)</f>
        <v>22000</v>
      </c>
      <c r="I295" s="176" t="e">
        <f t="shared" si="199"/>
        <v>#DIV/0!</v>
      </c>
      <c r="J295" s="176" t="e">
        <f t="shared" si="195"/>
        <v>#DIV/0!</v>
      </c>
      <c r="K295" s="176">
        <f t="shared" si="196"/>
        <v>100</v>
      </c>
      <c r="L295" s="176">
        <f t="shared" si="197"/>
        <v>100</v>
      </c>
    </row>
    <row r="296" spans="1:13" ht="12" customHeight="1">
      <c r="A296" s="26"/>
      <c r="B296" s="37">
        <v>421</v>
      </c>
      <c r="C296" s="41" t="s">
        <v>38</v>
      </c>
      <c r="D296" s="99">
        <v>0</v>
      </c>
      <c r="E296" s="146">
        <v>0</v>
      </c>
      <c r="F296" s="232">
        <v>0</v>
      </c>
      <c r="G296" s="116">
        <v>0</v>
      </c>
      <c r="H296" s="116">
        <v>0</v>
      </c>
      <c r="I296" s="176" t="e">
        <f t="shared" si="199"/>
        <v>#DIV/0!</v>
      </c>
      <c r="J296" s="176" t="e">
        <f t="shared" ref="J296:J297" si="203">F296/E296*100</f>
        <v>#DIV/0!</v>
      </c>
      <c r="K296" s="176" t="e">
        <f t="shared" ref="K296:K297" si="204">G296/F296*100</f>
        <v>#DIV/0!</v>
      </c>
      <c r="L296" s="176" t="e">
        <f t="shared" ref="L296:L297" si="205">H296/G296*100</f>
        <v>#DIV/0!</v>
      </c>
    </row>
    <row r="297" spans="1:13" ht="12" customHeight="1">
      <c r="A297" s="26"/>
      <c r="B297" s="37">
        <v>426</v>
      </c>
      <c r="C297" s="39" t="s">
        <v>69</v>
      </c>
      <c r="D297" s="97">
        <v>0</v>
      </c>
      <c r="E297" s="146">
        <v>0</v>
      </c>
      <c r="F297" s="232">
        <v>22000</v>
      </c>
      <c r="G297" s="116">
        <v>22000</v>
      </c>
      <c r="H297" s="116">
        <v>22000</v>
      </c>
      <c r="I297" s="176" t="e">
        <f t="shared" si="199"/>
        <v>#DIV/0!</v>
      </c>
      <c r="J297" s="176" t="e">
        <f t="shared" si="203"/>
        <v>#DIV/0!</v>
      </c>
      <c r="K297" s="176">
        <f t="shared" si="204"/>
        <v>100</v>
      </c>
      <c r="L297" s="176">
        <f t="shared" si="205"/>
        <v>100</v>
      </c>
    </row>
    <row r="298" spans="1:13" ht="12" customHeight="1">
      <c r="A298" s="410" t="s">
        <v>96</v>
      </c>
      <c r="B298" s="410"/>
      <c r="C298" s="418"/>
      <c r="D298" s="262">
        <f t="shared" ref="D298" si="206">SUM(D299,D306)</f>
        <v>19445.97</v>
      </c>
      <c r="E298" s="111">
        <f>SUM(E299,E306)</f>
        <v>27000</v>
      </c>
      <c r="F298" s="223">
        <f>SUM(F299,F306)</f>
        <v>8250</v>
      </c>
      <c r="G298" s="111">
        <f>SUM(G299,G306)</f>
        <v>8300</v>
      </c>
      <c r="H298" s="111">
        <f>SUM(H299,H306)</f>
        <v>8400</v>
      </c>
      <c r="I298" s="177">
        <f t="shared" si="185"/>
        <v>138.8462493771203</v>
      </c>
      <c r="J298" s="177">
        <f t="shared" si="195"/>
        <v>30.555555555555557</v>
      </c>
      <c r="K298" s="177">
        <f t="shared" si="196"/>
        <v>100.60606060606061</v>
      </c>
      <c r="L298" s="177">
        <f t="shared" si="197"/>
        <v>101.20481927710843</v>
      </c>
    </row>
    <row r="299" spans="1:13" ht="12" customHeight="1">
      <c r="A299" s="396" t="s">
        <v>97</v>
      </c>
      <c r="B299" s="396"/>
      <c r="C299" s="419"/>
      <c r="D299" s="279">
        <f t="shared" ref="D299" si="207">D300</f>
        <v>7799.72</v>
      </c>
      <c r="E299" s="125">
        <f>E300</f>
        <v>11000</v>
      </c>
      <c r="F299" s="238">
        <f>F300</f>
        <v>8250</v>
      </c>
      <c r="G299" s="125">
        <f>G300</f>
        <v>8300</v>
      </c>
      <c r="H299" s="125">
        <f>H300</f>
        <v>8400</v>
      </c>
      <c r="I299" s="178">
        <f t="shared" si="185"/>
        <v>141.03070366628546</v>
      </c>
      <c r="J299" s="178">
        <f t="shared" si="195"/>
        <v>75</v>
      </c>
      <c r="K299" s="178">
        <f t="shared" si="196"/>
        <v>100.60606060606061</v>
      </c>
      <c r="L299" s="178">
        <f t="shared" si="197"/>
        <v>101.20481927710843</v>
      </c>
    </row>
    <row r="300" spans="1:13" ht="12" customHeight="1">
      <c r="A300" s="403" t="s">
        <v>98</v>
      </c>
      <c r="B300" s="403"/>
      <c r="C300" s="420"/>
      <c r="D300" s="266">
        <f t="shared" ref="D300" si="208">D303</f>
        <v>7799.72</v>
      </c>
      <c r="E300" s="113">
        <f>E303</f>
        <v>11000</v>
      </c>
      <c r="F300" s="225">
        <f>F303</f>
        <v>8250</v>
      </c>
      <c r="G300" s="113">
        <f>G303</f>
        <v>8300</v>
      </c>
      <c r="H300" s="113">
        <f>H303</f>
        <v>8400</v>
      </c>
      <c r="I300" s="179">
        <f t="shared" si="185"/>
        <v>141.03070366628546</v>
      </c>
      <c r="J300" s="179">
        <f t="shared" si="195"/>
        <v>75</v>
      </c>
      <c r="K300" s="179">
        <f t="shared" si="196"/>
        <v>100.60606060606061</v>
      </c>
      <c r="L300" s="179">
        <f t="shared" si="197"/>
        <v>101.20481927710843</v>
      </c>
      <c r="M300" s="55"/>
    </row>
    <row r="301" spans="1:13" ht="12" customHeight="1">
      <c r="A301" s="413" t="s">
        <v>56</v>
      </c>
      <c r="B301" s="413"/>
      <c r="C301" s="421"/>
      <c r="D301" s="267">
        <v>0</v>
      </c>
      <c r="E301" s="114">
        <v>0</v>
      </c>
      <c r="F301" s="226">
        <v>0</v>
      </c>
      <c r="G301" s="114">
        <v>0</v>
      </c>
      <c r="H301" s="114">
        <v>0</v>
      </c>
      <c r="I301" s="180" t="e">
        <f t="shared" si="185"/>
        <v>#DIV/0!</v>
      </c>
      <c r="J301" s="180" t="e">
        <f t="shared" si="195"/>
        <v>#DIV/0!</v>
      </c>
      <c r="K301" s="180" t="e">
        <f t="shared" si="196"/>
        <v>#DIV/0!</v>
      </c>
      <c r="L301" s="180" t="e">
        <f t="shared" si="197"/>
        <v>#DIV/0!</v>
      </c>
    </row>
    <row r="302" spans="1:13" ht="12" customHeight="1">
      <c r="A302" s="422" t="s">
        <v>99</v>
      </c>
      <c r="B302" s="422"/>
      <c r="C302" s="423"/>
      <c r="D302" s="267">
        <v>0</v>
      </c>
      <c r="E302" s="114">
        <v>7300</v>
      </c>
      <c r="F302" s="226">
        <v>8250</v>
      </c>
      <c r="G302" s="114">
        <v>8300</v>
      </c>
      <c r="H302" s="114">
        <v>8400</v>
      </c>
      <c r="I302" s="180" t="e">
        <f t="shared" si="185"/>
        <v>#DIV/0!</v>
      </c>
      <c r="J302" s="180">
        <f t="shared" si="195"/>
        <v>113.013698630137</v>
      </c>
      <c r="K302" s="180">
        <f t="shared" si="196"/>
        <v>100.60606060606061</v>
      </c>
      <c r="L302" s="180">
        <f t="shared" si="197"/>
        <v>101.20481927710843</v>
      </c>
    </row>
    <row r="303" spans="1:13" ht="12" customHeight="1">
      <c r="A303" s="26"/>
      <c r="B303" s="35">
        <v>3</v>
      </c>
      <c r="C303" s="36" t="s">
        <v>57</v>
      </c>
      <c r="D303" s="271">
        <f t="shared" ref="D303" si="209">D304</f>
        <v>7799.72</v>
      </c>
      <c r="E303" s="118">
        <f>E304</f>
        <v>11000</v>
      </c>
      <c r="F303" s="231">
        <f>F304</f>
        <v>8250</v>
      </c>
      <c r="G303" s="118">
        <f>G304</f>
        <v>8300</v>
      </c>
      <c r="H303" s="118">
        <f>H304</f>
        <v>8400</v>
      </c>
      <c r="I303" s="176">
        <f t="shared" si="185"/>
        <v>141.03070366628546</v>
      </c>
      <c r="J303" s="176">
        <f t="shared" si="195"/>
        <v>75</v>
      </c>
      <c r="K303" s="176">
        <f t="shared" si="196"/>
        <v>100.60606060606061</v>
      </c>
      <c r="L303" s="176">
        <f t="shared" si="197"/>
        <v>101.20481927710843</v>
      </c>
    </row>
    <row r="304" spans="1:13" ht="12" customHeight="1">
      <c r="A304" s="26"/>
      <c r="B304" s="35">
        <v>37</v>
      </c>
      <c r="C304" s="36" t="s">
        <v>100</v>
      </c>
      <c r="D304" s="268">
        <f t="shared" ref="D304" si="210">SUM(D305:D305)</f>
        <v>7799.72</v>
      </c>
      <c r="E304" s="115">
        <f>SUM(E305:E305)</f>
        <v>11000</v>
      </c>
      <c r="F304" s="227">
        <f>SUM(F305:F305)</f>
        <v>8250</v>
      </c>
      <c r="G304" s="115">
        <f>SUM(G305:G305)</f>
        <v>8300</v>
      </c>
      <c r="H304" s="115">
        <f>SUM(H305:H305)</f>
        <v>8400</v>
      </c>
      <c r="I304" s="176">
        <f t="shared" si="185"/>
        <v>141.03070366628546</v>
      </c>
      <c r="J304" s="176">
        <f t="shared" si="195"/>
        <v>75</v>
      </c>
      <c r="K304" s="176">
        <f t="shared" si="196"/>
        <v>100.60606060606061</v>
      </c>
      <c r="L304" s="176">
        <f t="shared" si="197"/>
        <v>101.20481927710843</v>
      </c>
    </row>
    <row r="305" spans="1:12" ht="12" customHeight="1">
      <c r="A305" s="26"/>
      <c r="B305" s="37">
        <v>372</v>
      </c>
      <c r="C305" s="39" t="s">
        <v>101</v>
      </c>
      <c r="D305" s="97">
        <v>7799.72</v>
      </c>
      <c r="E305" s="146">
        <v>11000</v>
      </c>
      <c r="F305" s="232">
        <v>8250</v>
      </c>
      <c r="G305" s="116">
        <v>8300</v>
      </c>
      <c r="H305" s="116">
        <v>8400</v>
      </c>
      <c r="I305" s="176">
        <f t="shared" si="185"/>
        <v>141.03070366628546</v>
      </c>
      <c r="J305" s="176">
        <f t="shared" si="195"/>
        <v>75</v>
      </c>
      <c r="K305" s="176">
        <f t="shared" si="196"/>
        <v>100.60606060606061</v>
      </c>
      <c r="L305" s="176">
        <f t="shared" si="197"/>
        <v>101.20481927710843</v>
      </c>
    </row>
    <row r="306" spans="1:12" ht="12" customHeight="1">
      <c r="A306" s="396" t="s">
        <v>102</v>
      </c>
      <c r="B306" s="396"/>
      <c r="C306" s="396"/>
      <c r="D306" s="279">
        <f t="shared" ref="D306" si="211">D307</f>
        <v>11646.25</v>
      </c>
      <c r="E306" s="125">
        <f>E307</f>
        <v>16000</v>
      </c>
      <c r="F306" s="238">
        <f>F307</f>
        <v>0</v>
      </c>
      <c r="G306" s="125">
        <f>G307</f>
        <v>0</v>
      </c>
      <c r="H306" s="125">
        <f>H307</f>
        <v>0</v>
      </c>
      <c r="I306" s="178">
        <f t="shared" si="185"/>
        <v>137.38327787914562</v>
      </c>
      <c r="J306" s="178">
        <f t="shared" si="195"/>
        <v>0</v>
      </c>
      <c r="K306" s="178" t="e">
        <f t="shared" si="196"/>
        <v>#DIV/0!</v>
      </c>
      <c r="L306" s="178" t="e">
        <f t="shared" si="197"/>
        <v>#DIV/0!</v>
      </c>
    </row>
    <row r="307" spans="1:12" ht="12" customHeight="1">
      <c r="A307" s="403" t="s">
        <v>98</v>
      </c>
      <c r="B307" s="403"/>
      <c r="C307" s="403"/>
      <c r="D307" s="266">
        <f t="shared" ref="D307" si="212">SUM(D310)</f>
        <v>11646.25</v>
      </c>
      <c r="E307" s="113">
        <f>SUM(E310)</f>
        <v>16000</v>
      </c>
      <c r="F307" s="225">
        <f>SUM(F310)</f>
        <v>0</v>
      </c>
      <c r="G307" s="113">
        <f>SUM(G310)</f>
        <v>0</v>
      </c>
      <c r="H307" s="113">
        <f>SUM(H310)</f>
        <v>0</v>
      </c>
      <c r="I307" s="179">
        <f t="shared" si="185"/>
        <v>137.38327787914562</v>
      </c>
      <c r="J307" s="179">
        <f t="shared" si="195"/>
        <v>0</v>
      </c>
      <c r="K307" s="179" t="e">
        <f t="shared" si="196"/>
        <v>#DIV/0!</v>
      </c>
      <c r="L307" s="179" t="e">
        <f t="shared" si="197"/>
        <v>#DIV/0!</v>
      </c>
    </row>
    <row r="308" spans="1:12" ht="12" customHeight="1">
      <c r="A308" s="400" t="s">
        <v>103</v>
      </c>
      <c r="B308" s="400"/>
      <c r="C308" s="400"/>
      <c r="D308" s="267">
        <v>0</v>
      </c>
      <c r="E308" s="114">
        <f>SUM(E306-E309)</f>
        <v>4055</v>
      </c>
      <c r="F308" s="226">
        <f>SUM(F306-F309)</f>
        <v>0</v>
      </c>
      <c r="G308" s="114">
        <f>SUM(G306-G309)</f>
        <v>0</v>
      </c>
      <c r="H308" s="114">
        <f>SUM(H306-H309)</f>
        <v>0</v>
      </c>
      <c r="I308" s="180" t="e">
        <f t="shared" si="185"/>
        <v>#DIV/0!</v>
      </c>
      <c r="J308" s="180">
        <f t="shared" si="195"/>
        <v>0</v>
      </c>
      <c r="K308" s="180" t="e">
        <f t="shared" si="196"/>
        <v>#DIV/0!</v>
      </c>
      <c r="L308" s="180" t="e">
        <f t="shared" si="197"/>
        <v>#DIV/0!</v>
      </c>
    </row>
    <row r="309" spans="1:12" ht="12" customHeight="1">
      <c r="A309" s="413" t="s">
        <v>68</v>
      </c>
      <c r="B309" s="413"/>
      <c r="C309" s="413"/>
      <c r="D309" s="267">
        <v>0</v>
      </c>
      <c r="E309" s="114">
        <v>11945</v>
      </c>
      <c r="F309" s="226">
        <v>0</v>
      </c>
      <c r="G309" s="114">
        <v>0</v>
      </c>
      <c r="H309" s="114">
        <v>0</v>
      </c>
      <c r="I309" s="180">
        <v>0</v>
      </c>
      <c r="J309" s="180">
        <f t="shared" si="195"/>
        <v>0</v>
      </c>
      <c r="K309" s="180" t="e">
        <f t="shared" si="196"/>
        <v>#DIV/0!</v>
      </c>
      <c r="L309" s="180" t="e">
        <f t="shared" si="197"/>
        <v>#DIV/0!</v>
      </c>
    </row>
    <row r="310" spans="1:12" ht="12" customHeight="1">
      <c r="A310" s="26"/>
      <c r="B310" s="35">
        <v>4</v>
      </c>
      <c r="C310" s="36" t="s">
        <v>92</v>
      </c>
      <c r="D310" s="271">
        <f t="shared" ref="D310" si="213">D311+D313</f>
        <v>11646.25</v>
      </c>
      <c r="E310" s="118">
        <f>E311+E313</f>
        <v>16000</v>
      </c>
      <c r="F310" s="231">
        <f>F311+F313</f>
        <v>0</v>
      </c>
      <c r="G310" s="118">
        <f>G311+G313</f>
        <v>0</v>
      </c>
      <c r="H310" s="118">
        <f>H311+H313</f>
        <v>0</v>
      </c>
      <c r="I310" s="176">
        <f t="shared" si="185"/>
        <v>137.38327787914562</v>
      </c>
      <c r="J310" s="176">
        <f t="shared" si="195"/>
        <v>0</v>
      </c>
      <c r="K310" s="176" t="e">
        <f t="shared" si="196"/>
        <v>#DIV/0!</v>
      </c>
      <c r="L310" s="176" t="e">
        <f t="shared" si="197"/>
        <v>#DIV/0!</v>
      </c>
    </row>
    <row r="311" spans="1:12" ht="12" customHeight="1">
      <c r="A311" s="26"/>
      <c r="B311" s="35">
        <v>42</v>
      </c>
      <c r="C311" s="36" t="s">
        <v>182</v>
      </c>
      <c r="D311" s="268">
        <f t="shared" ref="D311" si="214">SUM(D312:D312)</f>
        <v>11646.25</v>
      </c>
      <c r="E311" s="115">
        <f>SUM(E312:E312)</f>
        <v>16000</v>
      </c>
      <c r="F311" s="227">
        <f>SUM(F312:F312)</f>
        <v>0</v>
      </c>
      <c r="G311" s="115">
        <f>SUM(G312:G312)</f>
        <v>0</v>
      </c>
      <c r="H311" s="115">
        <f>SUM(H312:H312)</f>
        <v>0</v>
      </c>
      <c r="I311" s="176">
        <f t="shared" si="185"/>
        <v>137.38327787914562</v>
      </c>
      <c r="J311" s="176">
        <f t="shared" si="195"/>
        <v>0</v>
      </c>
      <c r="K311" s="176" t="e">
        <f t="shared" si="196"/>
        <v>#DIV/0!</v>
      </c>
      <c r="L311" s="176" t="e">
        <f t="shared" si="197"/>
        <v>#DIV/0!</v>
      </c>
    </row>
    <row r="312" spans="1:12" ht="12" customHeight="1">
      <c r="A312" s="26"/>
      <c r="B312" s="37">
        <v>421</v>
      </c>
      <c r="C312" s="39" t="s">
        <v>38</v>
      </c>
      <c r="D312" s="97">
        <v>11646.25</v>
      </c>
      <c r="E312" s="146">
        <v>16000</v>
      </c>
      <c r="F312" s="232">
        <v>0</v>
      </c>
      <c r="G312" s="116">
        <f>F312</f>
        <v>0</v>
      </c>
      <c r="H312" s="116">
        <f>G312</f>
        <v>0</v>
      </c>
      <c r="I312" s="176">
        <f t="shared" si="185"/>
        <v>137.38327787914562</v>
      </c>
      <c r="J312" s="176">
        <f t="shared" si="195"/>
        <v>0</v>
      </c>
      <c r="K312" s="176" t="e">
        <f t="shared" si="196"/>
        <v>#DIV/0!</v>
      </c>
      <c r="L312" s="176" t="e">
        <f t="shared" si="197"/>
        <v>#DIV/0!</v>
      </c>
    </row>
    <row r="313" spans="1:12" ht="12" customHeight="1">
      <c r="A313" s="26"/>
      <c r="B313" s="35">
        <v>45</v>
      </c>
      <c r="C313" s="36" t="s">
        <v>63</v>
      </c>
      <c r="D313" s="271">
        <f t="shared" ref="D313" si="215">SUM(D314)</f>
        <v>0</v>
      </c>
      <c r="E313" s="118">
        <f>SUM(E314)</f>
        <v>0</v>
      </c>
      <c r="F313" s="231">
        <f>SUM(F314)</f>
        <v>0</v>
      </c>
      <c r="G313" s="118">
        <f>SUM(G314)</f>
        <v>0</v>
      </c>
      <c r="H313" s="118">
        <f>SUM(H314)</f>
        <v>0</v>
      </c>
      <c r="I313" s="183" t="e">
        <f t="shared" si="185"/>
        <v>#DIV/0!</v>
      </c>
      <c r="J313" s="183" t="e">
        <f t="shared" si="195"/>
        <v>#DIV/0!</v>
      </c>
      <c r="K313" s="183" t="e">
        <f t="shared" si="196"/>
        <v>#DIV/0!</v>
      </c>
      <c r="L313" s="183" t="e">
        <f t="shared" si="197"/>
        <v>#DIV/0!</v>
      </c>
    </row>
    <row r="314" spans="1:12" ht="12" customHeight="1">
      <c r="A314" s="26"/>
      <c r="B314" s="37">
        <v>451</v>
      </c>
      <c r="C314" s="39" t="s">
        <v>42</v>
      </c>
      <c r="D314" s="97">
        <v>0</v>
      </c>
      <c r="E314" s="146">
        <v>0</v>
      </c>
      <c r="F314" s="232">
        <v>0</v>
      </c>
      <c r="G314" s="116">
        <f>F314</f>
        <v>0</v>
      </c>
      <c r="H314" s="116">
        <f>G314</f>
        <v>0</v>
      </c>
      <c r="I314" s="176" t="e">
        <f t="shared" si="185"/>
        <v>#DIV/0!</v>
      </c>
      <c r="J314" s="176" t="e">
        <f t="shared" si="195"/>
        <v>#DIV/0!</v>
      </c>
      <c r="K314" s="176" t="e">
        <f t="shared" si="196"/>
        <v>#DIV/0!</v>
      </c>
      <c r="L314" s="176" t="e">
        <f t="shared" si="197"/>
        <v>#DIV/0!</v>
      </c>
    </row>
    <row r="315" spans="1:12" ht="12" customHeight="1">
      <c r="A315" s="409" t="s">
        <v>104</v>
      </c>
      <c r="B315" s="409"/>
      <c r="C315" s="409"/>
      <c r="D315" s="281">
        <f t="shared" ref="D315" si="216">D316</f>
        <v>13112.26</v>
      </c>
      <c r="E315" s="127">
        <f>E316</f>
        <v>13200</v>
      </c>
      <c r="F315" s="240">
        <f>F316</f>
        <v>28775</v>
      </c>
      <c r="G315" s="127">
        <f>G316</f>
        <v>28775</v>
      </c>
      <c r="H315" s="127">
        <f>H316</f>
        <v>28775</v>
      </c>
      <c r="I315" s="183">
        <f t="shared" si="185"/>
        <v>100.66914475460371</v>
      </c>
      <c r="J315" s="183">
        <f t="shared" si="195"/>
        <v>217.99242424242422</v>
      </c>
      <c r="K315" s="183">
        <f t="shared" si="196"/>
        <v>100</v>
      </c>
      <c r="L315" s="183">
        <f t="shared" si="197"/>
        <v>100</v>
      </c>
    </row>
    <row r="316" spans="1:12" ht="12" customHeight="1">
      <c r="A316" s="417" t="s">
        <v>217</v>
      </c>
      <c r="B316" s="417"/>
      <c r="C316" s="417"/>
      <c r="D316" s="262">
        <f t="shared" ref="D316" si="217">SUM(D317,D323,D329,D335,D343)</f>
        <v>13112.26</v>
      </c>
      <c r="E316" s="111">
        <f>SUM(E317,E323,E329,E335,E343)</f>
        <v>13200</v>
      </c>
      <c r="F316" s="223">
        <f>SUM(F317,F323,F329,F335,F343)</f>
        <v>28775</v>
      </c>
      <c r="G316" s="111">
        <f>SUM(G317,G323,G329,G335,G343)</f>
        <v>28775</v>
      </c>
      <c r="H316" s="111">
        <f>SUM(H317,H323,H329,H335,H343)</f>
        <v>28775</v>
      </c>
      <c r="I316" s="177">
        <f t="shared" si="185"/>
        <v>100.66914475460371</v>
      </c>
      <c r="J316" s="177">
        <f t="shared" si="195"/>
        <v>217.99242424242422</v>
      </c>
      <c r="K316" s="177">
        <f t="shared" si="196"/>
        <v>100</v>
      </c>
      <c r="L316" s="177">
        <f t="shared" si="197"/>
        <v>100</v>
      </c>
    </row>
    <row r="317" spans="1:12" ht="12" customHeight="1">
      <c r="A317" s="396" t="s">
        <v>218</v>
      </c>
      <c r="B317" s="396"/>
      <c r="C317" s="396"/>
      <c r="D317" s="279">
        <f t="shared" ref="D317:D320" si="218">D318</f>
        <v>4512.26</v>
      </c>
      <c r="E317" s="125">
        <f t="shared" ref="E317:H320" si="219">E318</f>
        <v>4700</v>
      </c>
      <c r="F317" s="238">
        <f t="shared" si="219"/>
        <v>11250</v>
      </c>
      <c r="G317" s="125">
        <f t="shared" si="219"/>
        <v>11250</v>
      </c>
      <c r="H317" s="125">
        <f t="shared" si="219"/>
        <v>11250</v>
      </c>
      <c r="I317" s="178">
        <f t="shared" si="185"/>
        <v>104.16066450071581</v>
      </c>
      <c r="J317" s="178">
        <f t="shared" si="195"/>
        <v>239.36170212765958</v>
      </c>
      <c r="K317" s="178">
        <f t="shared" si="196"/>
        <v>100</v>
      </c>
      <c r="L317" s="178">
        <f t="shared" si="197"/>
        <v>100</v>
      </c>
    </row>
    <row r="318" spans="1:12" ht="12" customHeight="1">
      <c r="A318" s="403" t="s">
        <v>211</v>
      </c>
      <c r="B318" s="403"/>
      <c r="C318" s="403"/>
      <c r="D318" s="266">
        <f t="shared" si="218"/>
        <v>4512.26</v>
      </c>
      <c r="E318" s="113">
        <f t="shared" si="219"/>
        <v>4700</v>
      </c>
      <c r="F318" s="225">
        <f t="shared" si="219"/>
        <v>11250</v>
      </c>
      <c r="G318" s="113">
        <f t="shared" si="219"/>
        <v>11250</v>
      </c>
      <c r="H318" s="113">
        <f t="shared" si="219"/>
        <v>11250</v>
      </c>
      <c r="I318" s="179">
        <f t="shared" si="185"/>
        <v>104.16066450071581</v>
      </c>
      <c r="J318" s="179">
        <f t="shared" si="195"/>
        <v>239.36170212765958</v>
      </c>
      <c r="K318" s="179">
        <f t="shared" si="196"/>
        <v>100</v>
      </c>
      <c r="L318" s="179">
        <f t="shared" si="197"/>
        <v>100</v>
      </c>
    </row>
    <row r="319" spans="1:12" ht="12" customHeight="1">
      <c r="A319" s="399" t="s">
        <v>103</v>
      </c>
      <c r="B319" s="400"/>
      <c r="C319" s="400"/>
      <c r="D319" s="267">
        <f t="shared" si="218"/>
        <v>4512.26</v>
      </c>
      <c r="E319" s="114">
        <f t="shared" si="219"/>
        <v>4700</v>
      </c>
      <c r="F319" s="226">
        <f t="shared" si="219"/>
        <v>11250</v>
      </c>
      <c r="G319" s="114">
        <f t="shared" si="219"/>
        <v>11250</v>
      </c>
      <c r="H319" s="114">
        <f t="shared" si="219"/>
        <v>11250</v>
      </c>
      <c r="I319" s="180">
        <f t="shared" si="185"/>
        <v>104.16066450071581</v>
      </c>
      <c r="J319" s="180">
        <f t="shared" si="195"/>
        <v>239.36170212765958</v>
      </c>
      <c r="K319" s="180">
        <f t="shared" si="196"/>
        <v>100</v>
      </c>
      <c r="L319" s="180">
        <f t="shared" si="197"/>
        <v>100</v>
      </c>
    </row>
    <row r="320" spans="1:12" ht="12" customHeight="1">
      <c r="A320" s="26"/>
      <c r="B320" s="35">
        <v>3</v>
      </c>
      <c r="C320" s="36" t="s">
        <v>57</v>
      </c>
      <c r="D320" s="271">
        <f t="shared" si="218"/>
        <v>4512.26</v>
      </c>
      <c r="E320" s="118">
        <f t="shared" si="219"/>
        <v>4700</v>
      </c>
      <c r="F320" s="231">
        <f t="shared" si="219"/>
        <v>11250</v>
      </c>
      <c r="G320" s="118">
        <f t="shared" si="219"/>
        <v>11250</v>
      </c>
      <c r="H320" s="118">
        <f t="shared" si="219"/>
        <v>11250</v>
      </c>
      <c r="I320" s="176">
        <f t="shared" si="185"/>
        <v>104.16066450071581</v>
      </c>
      <c r="J320" s="176">
        <f t="shared" si="195"/>
        <v>239.36170212765958</v>
      </c>
      <c r="K320" s="176">
        <f t="shared" si="196"/>
        <v>100</v>
      </c>
      <c r="L320" s="176">
        <f t="shared" si="197"/>
        <v>100</v>
      </c>
    </row>
    <row r="321" spans="1:12" ht="12" customHeight="1">
      <c r="A321" s="26"/>
      <c r="B321" s="35">
        <v>38</v>
      </c>
      <c r="C321" s="36" t="s">
        <v>144</v>
      </c>
      <c r="D321" s="268">
        <f t="shared" ref="D321" si="220">SUM(D322:D322)</f>
        <v>4512.26</v>
      </c>
      <c r="E321" s="115">
        <f>SUM(E322:E322)</f>
        <v>4700</v>
      </c>
      <c r="F321" s="227">
        <f>SUM(F322:F322)</f>
        <v>11250</v>
      </c>
      <c r="G321" s="115">
        <f>SUM(G322:G322)</f>
        <v>11250</v>
      </c>
      <c r="H321" s="115">
        <f>SUM(H322:H322)</f>
        <v>11250</v>
      </c>
      <c r="I321" s="176">
        <f t="shared" si="185"/>
        <v>104.16066450071581</v>
      </c>
      <c r="J321" s="176">
        <f t="shared" si="195"/>
        <v>239.36170212765958</v>
      </c>
      <c r="K321" s="176">
        <f t="shared" si="196"/>
        <v>100</v>
      </c>
      <c r="L321" s="176">
        <f t="shared" si="197"/>
        <v>100</v>
      </c>
    </row>
    <row r="322" spans="1:12" ht="12" customHeight="1">
      <c r="A322" s="26"/>
      <c r="B322" s="37">
        <v>381</v>
      </c>
      <c r="C322" s="39" t="s">
        <v>31</v>
      </c>
      <c r="D322" s="97">
        <v>4512.26</v>
      </c>
      <c r="E322" s="146">
        <v>4700</v>
      </c>
      <c r="F322" s="232">
        <v>11250</v>
      </c>
      <c r="G322" s="116">
        <f>F322</f>
        <v>11250</v>
      </c>
      <c r="H322" s="116">
        <f>G322</f>
        <v>11250</v>
      </c>
      <c r="I322" s="176">
        <f t="shared" si="185"/>
        <v>104.16066450071581</v>
      </c>
      <c r="J322" s="176">
        <f t="shared" si="195"/>
        <v>239.36170212765958</v>
      </c>
      <c r="K322" s="176">
        <f t="shared" si="196"/>
        <v>100</v>
      </c>
      <c r="L322" s="176">
        <f t="shared" si="197"/>
        <v>100</v>
      </c>
    </row>
    <row r="323" spans="1:12" ht="12" customHeight="1">
      <c r="A323" s="396" t="s">
        <v>105</v>
      </c>
      <c r="B323" s="396"/>
      <c r="C323" s="396"/>
      <c r="D323" s="279">
        <f t="shared" ref="D323:D326" si="221">D324</f>
        <v>2000</v>
      </c>
      <c r="E323" s="125">
        <f t="shared" ref="E323:H326" si="222">E324</f>
        <v>3000</v>
      </c>
      <c r="F323" s="238">
        <f t="shared" si="222"/>
        <v>2250</v>
      </c>
      <c r="G323" s="125">
        <f t="shared" si="222"/>
        <v>2250</v>
      </c>
      <c r="H323" s="125">
        <f t="shared" si="222"/>
        <v>2250</v>
      </c>
      <c r="I323" s="178">
        <f t="shared" si="185"/>
        <v>150</v>
      </c>
      <c r="J323" s="178">
        <f t="shared" si="195"/>
        <v>75</v>
      </c>
      <c r="K323" s="178">
        <f t="shared" si="196"/>
        <v>100</v>
      </c>
      <c r="L323" s="178">
        <f t="shared" si="197"/>
        <v>100</v>
      </c>
    </row>
    <row r="324" spans="1:12" ht="12" customHeight="1">
      <c r="A324" s="403" t="s">
        <v>211</v>
      </c>
      <c r="B324" s="403"/>
      <c r="C324" s="403"/>
      <c r="D324" s="266">
        <f t="shared" si="221"/>
        <v>2000</v>
      </c>
      <c r="E324" s="113">
        <f t="shared" si="222"/>
        <v>3000</v>
      </c>
      <c r="F324" s="225">
        <f t="shared" si="222"/>
        <v>2250</v>
      </c>
      <c r="G324" s="113">
        <f t="shared" si="222"/>
        <v>2250</v>
      </c>
      <c r="H324" s="113">
        <f t="shared" si="222"/>
        <v>2250</v>
      </c>
      <c r="I324" s="179">
        <f t="shared" si="185"/>
        <v>150</v>
      </c>
      <c r="J324" s="179">
        <f t="shared" si="195"/>
        <v>75</v>
      </c>
      <c r="K324" s="179">
        <f t="shared" si="196"/>
        <v>100</v>
      </c>
      <c r="L324" s="179">
        <f t="shared" si="197"/>
        <v>100</v>
      </c>
    </row>
    <row r="325" spans="1:12" ht="12" customHeight="1">
      <c r="A325" s="399" t="s">
        <v>103</v>
      </c>
      <c r="B325" s="400"/>
      <c r="C325" s="400"/>
      <c r="D325" s="267">
        <f t="shared" si="221"/>
        <v>2000</v>
      </c>
      <c r="E325" s="114">
        <f t="shared" si="222"/>
        <v>3000</v>
      </c>
      <c r="F325" s="226">
        <f t="shared" si="222"/>
        <v>2250</v>
      </c>
      <c r="G325" s="114">
        <f t="shared" si="222"/>
        <v>2250</v>
      </c>
      <c r="H325" s="114">
        <f t="shared" si="222"/>
        <v>2250</v>
      </c>
      <c r="I325" s="180">
        <f t="shared" si="185"/>
        <v>150</v>
      </c>
      <c r="J325" s="180">
        <f t="shared" si="195"/>
        <v>75</v>
      </c>
      <c r="K325" s="180">
        <f t="shared" si="196"/>
        <v>100</v>
      </c>
      <c r="L325" s="180">
        <f t="shared" si="197"/>
        <v>100</v>
      </c>
    </row>
    <row r="326" spans="1:12" ht="12" customHeight="1">
      <c r="A326" s="26"/>
      <c r="B326" s="35">
        <v>3</v>
      </c>
      <c r="C326" s="36" t="s">
        <v>57</v>
      </c>
      <c r="D326" s="271">
        <f t="shared" si="221"/>
        <v>2000</v>
      </c>
      <c r="E326" s="118">
        <f t="shared" si="222"/>
        <v>3000</v>
      </c>
      <c r="F326" s="231">
        <f t="shared" si="222"/>
        <v>2250</v>
      </c>
      <c r="G326" s="118">
        <f t="shared" si="222"/>
        <v>2250</v>
      </c>
      <c r="H326" s="118">
        <f t="shared" si="222"/>
        <v>2250</v>
      </c>
      <c r="I326" s="176">
        <f t="shared" si="185"/>
        <v>150</v>
      </c>
      <c r="J326" s="176">
        <f t="shared" si="195"/>
        <v>75</v>
      </c>
      <c r="K326" s="176">
        <f t="shared" si="196"/>
        <v>100</v>
      </c>
      <c r="L326" s="176">
        <f t="shared" si="197"/>
        <v>100</v>
      </c>
    </row>
    <row r="327" spans="1:12" ht="12" customHeight="1">
      <c r="A327" s="26"/>
      <c r="B327" s="35">
        <v>38</v>
      </c>
      <c r="C327" s="36" t="s">
        <v>144</v>
      </c>
      <c r="D327" s="268">
        <f t="shared" ref="D327" si="223">SUM(D328:D328)</f>
        <v>2000</v>
      </c>
      <c r="E327" s="115">
        <f>SUM(E328:E328)</f>
        <v>3000</v>
      </c>
      <c r="F327" s="227">
        <f>SUM(F328:F328)</f>
        <v>2250</v>
      </c>
      <c r="G327" s="115">
        <f>SUM(G328:G328)</f>
        <v>2250</v>
      </c>
      <c r="H327" s="115">
        <f>SUM(H328:H328)</f>
        <v>2250</v>
      </c>
      <c r="I327" s="176">
        <f t="shared" si="185"/>
        <v>150</v>
      </c>
      <c r="J327" s="176">
        <f t="shared" si="195"/>
        <v>75</v>
      </c>
      <c r="K327" s="176">
        <f t="shared" si="196"/>
        <v>100</v>
      </c>
      <c r="L327" s="176">
        <f t="shared" si="197"/>
        <v>100</v>
      </c>
    </row>
    <row r="328" spans="1:12" ht="12" customHeight="1">
      <c r="A328" s="26"/>
      <c r="B328" s="56">
        <v>381</v>
      </c>
      <c r="C328" s="39" t="s">
        <v>31</v>
      </c>
      <c r="D328" s="97">
        <v>2000</v>
      </c>
      <c r="E328" s="146">
        <v>3000</v>
      </c>
      <c r="F328" s="232">
        <v>2250</v>
      </c>
      <c r="G328" s="116">
        <f>F328</f>
        <v>2250</v>
      </c>
      <c r="H328" s="116">
        <f>G328</f>
        <v>2250</v>
      </c>
      <c r="I328" s="176">
        <f t="shared" si="185"/>
        <v>150</v>
      </c>
      <c r="J328" s="176">
        <f t="shared" si="195"/>
        <v>75</v>
      </c>
      <c r="K328" s="176">
        <f t="shared" si="196"/>
        <v>100</v>
      </c>
      <c r="L328" s="176">
        <f t="shared" si="197"/>
        <v>100</v>
      </c>
    </row>
    <row r="329" spans="1:12" ht="12" customHeight="1">
      <c r="A329" s="396" t="s">
        <v>106</v>
      </c>
      <c r="B329" s="396"/>
      <c r="C329" s="396"/>
      <c r="D329" s="279">
        <f t="shared" ref="D329:D332" si="224">D330</f>
        <v>600</v>
      </c>
      <c r="E329" s="125">
        <f t="shared" ref="E329:H332" si="225">E330</f>
        <v>700</v>
      </c>
      <c r="F329" s="238">
        <f t="shared" si="225"/>
        <v>6250</v>
      </c>
      <c r="G329" s="125">
        <f t="shared" si="225"/>
        <v>6250</v>
      </c>
      <c r="H329" s="125">
        <f t="shared" si="225"/>
        <v>6250</v>
      </c>
      <c r="I329" s="178">
        <f t="shared" si="185"/>
        <v>116.66666666666667</v>
      </c>
      <c r="J329" s="178">
        <f t="shared" si="195"/>
        <v>892.85714285714289</v>
      </c>
      <c r="K329" s="178">
        <f t="shared" si="196"/>
        <v>100</v>
      </c>
      <c r="L329" s="178">
        <f t="shared" si="197"/>
        <v>100</v>
      </c>
    </row>
    <row r="330" spans="1:12" ht="12" customHeight="1">
      <c r="A330" s="403" t="s">
        <v>211</v>
      </c>
      <c r="B330" s="403"/>
      <c r="C330" s="403"/>
      <c r="D330" s="266">
        <f t="shared" si="224"/>
        <v>600</v>
      </c>
      <c r="E330" s="113">
        <f t="shared" si="225"/>
        <v>700</v>
      </c>
      <c r="F330" s="225">
        <f t="shared" si="225"/>
        <v>6250</v>
      </c>
      <c r="G330" s="113">
        <f t="shared" si="225"/>
        <v>6250</v>
      </c>
      <c r="H330" s="113">
        <f t="shared" si="225"/>
        <v>6250</v>
      </c>
      <c r="I330" s="179">
        <f t="shared" si="185"/>
        <v>116.66666666666667</v>
      </c>
      <c r="J330" s="179">
        <f t="shared" si="195"/>
        <v>892.85714285714289</v>
      </c>
      <c r="K330" s="179">
        <f t="shared" si="196"/>
        <v>100</v>
      </c>
      <c r="L330" s="179">
        <f t="shared" si="197"/>
        <v>100</v>
      </c>
    </row>
    <row r="331" spans="1:12" ht="12" customHeight="1">
      <c r="A331" s="399" t="s">
        <v>103</v>
      </c>
      <c r="B331" s="400"/>
      <c r="C331" s="400"/>
      <c r="D331" s="267">
        <f t="shared" si="224"/>
        <v>600</v>
      </c>
      <c r="E331" s="114">
        <f t="shared" si="225"/>
        <v>700</v>
      </c>
      <c r="F331" s="226">
        <f t="shared" si="225"/>
        <v>6250</v>
      </c>
      <c r="G331" s="114">
        <f t="shared" si="225"/>
        <v>6250</v>
      </c>
      <c r="H331" s="114">
        <f t="shared" si="225"/>
        <v>6250</v>
      </c>
      <c r="I331" s="180">
        <f t="shared" si="185"/>
        <v>116.66666666666667</v>
      </c>
      <c r="J331" s="180">
        <f t="shared" si="195"/>
        <v>892.85714285714289</v>
      </c>
      <c r="K331" s="180">
        <f t="shared" si="196"/>
        <v>100</v>
      </c>
      <c r="L331" s="180">
        <f t="shared" si="197"/>
        <v>100</v>
      </c>
    </row>
    <row r="332" spans="1:12" ht="12" customHeight="1">
      <c r="A332" s="26"/>
      <c r="B332" s="35">
        <v>3</v>
      </c>
      <c r="C332" s="36" t="s">
        <v>57</v>
      </c>
      <c r="D332" s="271">
        <f t="shared" si="224"/>
        <v>600</v>
      </c>
      <c r="E332" s="118">
        <f t="shared" si="225"/>
        <v>700</v>
      </c>
      <c r="F332" s="231">
        <f t="shared" si="225"/>
        <v>6250</v>
      </c>
      <c r="G332" s="118">
        <f t="shared" si="225"/>
        <v>6250</v>
      </c>
      <c r="H332" s="118">
        <f t="shared" si="225"/>
        <v>6250</v>
      </c>
      <c r="I332" s="176">
        <f t="shared" si="185"/>
        <v>116.66666666666667</v>
      </c>
      <c r="J332" s="176">
        <f t="shared" si="195"/>
        <v>892.85714285714289</v>
      </c>
      <c r="K332" s="176">
        <f t="shared" si="196"/>
        <v>100</v>
      </c>
      <c r="L332" s="176">
        <f t="shared" si="197"/>
        <v>100</v>
      </c>
    </row>
    <row r="333" spans="1:12" ht="12" customHeight="1">
      <c r="A333" s="26"/>
      <c r="B333" s="35">
        <v>38</v>
      </c>
      <c r="C333" s="36" t="s">
        <v>144</v>
      </c>
      <c r="D333" s="268">
        <f t="shared" ref="D333" si="226">SUM(D334:D334)</f>
        <v>600</v>
      </c>
      <c r="E333" s="115">
        <f>SUM(E334:E334)</f>
        <v>700</v>
      </c>
      <c r="F333" s="227">
        <f>SUM(F334:F334)</f>
        <v>6250</v>
      </c>
      <c r="G333" s="115">
        <f>SUM(G334:G334)</f>
        <v>6250</v>
      </c>
      <c r="H333" s="115">
        <f>SUM(H334:H334)</f>
        <v>6250</v>
      </c>
      <c r="I333" s="176">
        <f t="shared" si="185"/>
        <v>116.66666666666667</v>
      </c>
      <c r="J333" s="176">
        <f t="shared" si="195"/>
        <v>892.85714285714289</v>
      </c>
      <c r="K333" s="176">
        <f t="shared" si="196"/>
        <v>100</v>
      </c>
      <c r="L333" s="176">
        <f t="shared" si="197"/>
        <v>100</v>
      </c>
    </row>
    <row r="334" spans="1:12" ht="12" customHeight="1">
      <c r="A334" s="26"/>
      <c r="B334" s="37">
        <v>381</v>
      </c>
      <c r="C334" s="39" t="s">
        <v>31</v>
      </c>
      <c r="D334" s="97">
        <v>600</v>
      </c>
      <c r="E334" s="146">
        <v>700</v>
      </c>
      <c r="F334" s="232">
        <v>6250</v>
      </c>
      <c r="G334" s="116">
        <f>F334</f>
        <v>6250</v>
      </c>
      <c r="H334" s="116">
        <f>G334</f>
        <v>6250</v>
      </c>
      <c r="I334" s="176">
        <f t="shared" si="185"/>
        <v>116.66666666666667</v>
      </c>
      <c r="J334" s="176">
        <f t="shared" si="195"/>
        <v>892.85714285714289</v>
      </c>
      <c r="K334" s="176">
        <f t="shared" si="196"/>
        <v>100</v>
      </c>
      <c r="L334" s="176">
        <f t="shared" si="197"/>
        <v>100</v>
      </c>
    </row>
    <row r="335" spans="1:12" ht="12" customHeight="1">
      <c r="A335" s="407" t="s">
        <v>215</v>
      </c>
      <c r="B335" s="407"/>
      <c r="C335" s="407"/>
      <c r="D335" s="279">
        <f t="shared" ref="D335" si="227">D336</f>
        <v>6000</v>
      </c>
      <c r="E335" s="125">
        <f>E336</f>
        <v>4100</v>
      </c>
      <c r="F335" s="238">
        <f>F336</f>
        <v>8900</v>
      </c>
      <c r="G335" s="125">
        <f>G336</f>
        <v>8900</v>
      </c>
      <c r="H335" s="125">
        <f>H336</f>
        <v>8900</v>
      </c>
      <c r="I335" s="178">
        <f t="shared" si="185"/>
        <v>68.333333333333329</v>
      </c>
      <c r="J335" s="178">
        <f t="shared" si="195"/>
        <v>217.07317073170734</v>
      </c>
      <c r="K335" s="178">
        <f t="shared" si="196"/>
        <v>100</v>
      </c>
      <c r="L335" s="178">
        <f t="shared" si="197"/>
        <v>100</v>
      </c>
    </row>
    <row r="336" spans="1:12" ht="12" customHeight="1">
      <c r="A336" s="403" t="s">
        <v>211</v>
      </c>
      <c r="B336" s="403"/>
      <c r="C336" s="403"/>
      <c r="D336" s="266">
        <f t="shared" ref="D336" si="228">D339</f>
        <v>6000</v>
      </c>
      <c r="E336" s="113">
        <f>E339</f>
        <v>4100</v>
      </c>
      <c r="F336" s="225">
        <f>F339</f>
        <v>8900</v>
      </c>
      <c r="G336" s="113">
        <f>G339</f>
        <v>8900</v>
      </c>
      <c r="H336" s="113">
        <f>H339</f>
        <v>8900</v>
      </c>
      <c r="I336" s="179">
        <f t="shared" si="185"/>
        <v>68.333333333333329</v>
      </c>
      <c r="J336" s="179">
        <f t="shared" si="195"/>
        <v>217.07317073170734</v>
      </c>
      <c r="K336" s="179">
        <f t="shared" si="196"/>
        <v>100</v>
      </c>
      <c r="L336" s="179">
        <f t="shared" si="197"/>
        <v>100</v>
      </c>
    </row>
    <row r="337" spans="1:12" ht="12" customHeight="1">
      <c r="A337" s="399" t="s">
        <v>103</v>
      </c>
      <c r="B337" s="400"/>
      <c r="C337" s="400"/>
      <c r="D337" s="267">
        <f t="shared" ref="D337" si="229">D339</f>
        <v>6000</v>
      </c>
      <c r="E337" s="114">
        <f>E339</f>
        <v>4100</v>
      </c>
      <c r="F337" s="226">
        <f>F339</f>
        <v>8900</v>
      </c>
      <c r="G337" s="114">
        <f>G339</f>
        <v>8900</v>
      </c>
      <c r="H337" s="114">
        <f>H339</f>
        <v>8900</v>
      </c>
      <c r="I337" s="180">
        <f t="shared" si="185"/>
        <v>68.333333333333329</v>
      </c>
      <c r="J337" s="180">
        <f t="shared" si="195"/>
        <v>217.07317073170734</v>
      </c>
      <c r="K337" s="180">
        <f t="shared" si="196"/>
        <v>100</v>
      </c>
      <c r="L337" s="180">
        <f t="shared" si="197"/>
        <v>100</v>
      </c>
    </row>
    <row r="338" spans="1:12" ht="12" customHeight="1">
      <c r="A338" s="404" t="s">
        <v>216</v>
      </c>
      <c r="B338" s="405"/>
      <c r="C338" s="405"/>
      <c r="D338" s="267">
        <v>0</v>
      </c>
      <c r="E338" s="114">
        <v>0</v>
      </c>
      <c r="F338" s="226">
        <v>0</v>
      </c>
      <c r="G338" s="114">
        <v>0</v>
      </c>
      <c r="H338" s="114">
        <v>0</v>
      </c>
      <c r="I338" s="180" t="e">
        <f t="shared" si="185"/>
        <v>#DIV/0!</v>
      </c>
      <c r="J338" s="180" t="e">
        <f t="shared" si="195"/>
        <v>#DIV/0!</v>
      </c>
      <c r="K338" s="180" t="e">
        <f t="shared" si="196"/>
        <v>#DIV/0!</v>
      </c>
      <c r="L338" s="180" t="e">
        <f t="shared" si="197"/>
        <v>#DIV/0!</v>
      </c>
    </row>
    <row r="339" spans="1:12" ht="12" customHeight="1">
      <c r="A339" s="26"/>
      <c r="B339" s="35">
        <v>3</v>
      </c>
      <c r="C339" s="36" t="s">
        <v>57</v>
      </c>
      <c r="D339" s="271">
        <f t="shared" ref="D339" si="230">D340</f>
        <v>6000</v>
      </c>
      <c r="E339" s="118">
        <f>E340</f>
        <v>4100</v>
      </c>
      <c r="F339" s="231">
        <f>F340</f>
        <v>8900</v>
      </c>
      <c r="G339" s="118">
        <f>G340</f>
        <v>8900</v>
      </c>
      <c r="H339" s="118">
        <f>H340</f>
        <v>8900</v>
      </c>
      <c r="I339" s="176">
        <f t="shared" si="185"/>
        <v>68.333333333333329</v>
      </c>
      <c r="J339" s="176">
        <f t="shared" si="195"/>
        <v>217.07317073170734</v>
      </c>
      <c r="K339" s="176">
        <f t="shared" si="196"/>
        <v>100</v>
      </c>
      <c r="L339" s="176">
        <f t="shared" si="197"/>
        <v>100</v>
      </c>
    </row>
    <row r="340" spans="1:12" ht="12" customHeight="1">
      <c r="A340" s="26"/>
      <c r="B340" s="35">
        <v>38</v>
      </c>
      <c r="C340" s="36" t="s">
        <v>144</v>
      </c>
      <c r="D340" s="337">
        <f>SUM(D341:D342)</f>
        <v>6000</v>
      </c>
      <c r="E340" s="337">
        <f>SUM(E341:E342)</f>
        <v>4100</v>
      </c>
      <c r="F340" s="337">
        <f>SUM(F341:F342)</f>
        <v>8900</v>
      </c>
      <c r="G340" s="337">
        <f>SUM(G341:G342)</f>
        <v>8900</v>
      </c>
      <c r="H340" s="337">
        <f>SUM(H341:H342)</f>
        <v>8900</v>
      </c>
      <c r="I340" s="176">
        <f t="shared" si="185"/>
        <v>68.333333333333329</v>
      </c>
      <c r="J340" s="176">
        <f t="shared" si="195"/>
        <v>217.07317073170734</v>
      </c>
      <c r="K340" s="176">
        <f t="shared" si="196"/>
        <v>100</v>
      </c>
      <c r="L340" s="176">
        <f t="shared" si="197"/>
        <v>100</v>
      </c>
    </row>
    <row r="341" spans="1:12" ht="12" customHeight="1">
      <c r="A341" s="26"/>
      <c r="B341" s="37">
        <v>381</v>
      </c>
      <c r="C341" s="39" t="s">
        <v>31</v>
      </c>
      <c r="D341" s="336">
        <v>0</v>
      </c>
      <c r="E341" s="338">
        <v>0</v>
      </c>
      <c r="F341" s="339">
        <v>5350</v>
      </c>
      <c r="G341" s="338">
        <v>5350</v>
      </c>
      <c r="H341" s="338">
        <v>5350</v>
      </c>
      <c r="I341" s="176"/>
      <c r="J341" s="176"/>
      <c r="K341" s="176"/>
      <c r="L341" s="176"/>
    </row>
    <row r="342" spans="1:12" ht="12" customHeight="1">
      <c r="A342" s="26"/>
      <c r="B342" s="37">
        <v>382</v>
      </c>
      <c r="C342" s="39" t="s">
        <v>32</v>
      </c>
      <c r="D342" s="97">
        <v>6000</v>
      </c>
      <c r="E342" s="146">
        <v>4100</v>
      </c>
      <c r="F342" s="232">
        <v>3550</v>
      </c>
      <c r="G342" s="116">
        <f>F342</f>
        <v>3550</v>
      </c>
      <c r="H342" s="116">
        <f>G342</f>
        <v>3550</v>
      </c>
      <c r="I342" s="176">
        <f t="shared" si="185"/>
        <v>68.333333333333329</v>
      </c>
      <c r="J342" s="176">
        <f t="shared" si="195"/>
        <v>86.58536585365853</v>
      </c>
      <c r="K342" s="176">
        <f t="shared" si="196"/>
        <v>100</v>
      </c>
      <c r="L342" s="176">
        <f t="shared" si="197"/>
        <v>100</v>
      </c>
    </row>
    <row r="343" spans="1:12" ht="12" customHeight="1">
      <c r="A343" s="407" t="s">
        <v>214</v>
      </c>
      <c r="B343" s="407"/>
      <c r="C343" s="407"/>
      <c r="D343" s="264">
        <f t="shared" ref="D343:D345" si="231">D344</f>
        <v>0</v>
      </c>
      <c r="E343" s="112">
        <f t="shared" ref="E343:H345" si="232">E344</f>
        <v>700</v>
      </c>
      <c r="F343" s="224">
        <f t="shared" si="232"/>
        <v>125</v>
      </c>
      <c r="G343" s="112">
        <f t="shared" si="232"/>
        <v>125</v>
      </c>
      <c r="H343" s="112">
        <f t="shared" si="232"/>
        <v>125</v>
      </c>
      <c r="I343" s="178" t="e">
        <f t="shared" si="185"/>
        <v>#DIV/0!</v>
      </c>
      <c r="J343" s="178">
        <f t="shared" si="195"/>
        <v>17.857142857142858</v>
      </c>
      <c r="K343" s="178">
        <f t="shared" si="196"/>
        <v>100</v>
      </c>
      <c r="L343" s="178">
        <f t="shared" si="197"/>
        <v>100</v>
      </c>
    </row>
    <row r="344" spans="1:12" ht="12" customHeight="1">
      <c r="A344" s="403" t="s">
        <v>211</v>
      </c>
      <c r="B344" s="403"/>
      <c r="C344" s="403"/>
      <c r="D344" s="266">
        <f t="shared" si="231"/>
        <v>0</v>
      </c>
      <c r="E344" s="113">
        <f t="shared" si="232"/>
        <v>700</v>
      </c>
      <c r="F344" s="225">
        <f t="shared" si="232"/>
        <v>125</v>
      </c>
      <c r="G344" s="113">
        <f t="shared" si="232"/>
        <v>125</v>
      </c>
      <c r="H344" s="113">
        <f t="shared" si="232"/>
        <v>125</v>
      </c>
      <c r="I344" s="179" t="e">
        <f t="shared" si="185"/>
        <v>#DIV/0!</v>
      </c>
      <c r="J344" s="179">
        <f t="shared" si="195"/>
        <v>17.857142857142858</v>
      </c>
      <c r="K344" s="179">
        <f t="shared" si="196"/>
        <v>100</v>
      </c>
      <c r="L344" s="179">
        <f t="shared" si="197"/>
        <v>100</v>
      </c>
    </row>
    <row r="345" spans="1:12" ht="12" customHeight="1">
      <c r="A345" s="399" t="s">
        <v>103</v>
      </c>
      <c r="B345" s="400"/>
      <c r="C345" s="400"/>
      <c r="D345" s="267">
        <f t="shared" si="231"/>
        <v>0</v>
      </c>
      <c r="E345" s="114">
        <f t="shared" si="232"/>
        <v>700</v>
      </c>
      <c r="F345" s="226">
        <f t="shared" si="232"/>
        <v>125</v>
      </c>
      <c r="G345" s="114">
        <f t="shared" si="232"/>
        <v>125</v>
      </c>
      <c r="H345" s="114">
        <f t="shared" si="232"/>
        <v>125</v>
      </c>
      <c r="I345" s="180" t="e">
        <f t="shared" si="185"/>
        <v>#DIV/0!</v>
      </c>
      <c r="J345" s="180">
        <f t="shared" si="195"/>
        <v>17.857142857142858</v>
      </c>
      <c r="K345" s="180">
        <f t="shared" si="196"/>
        <v>100</v>
      </c>
      <c r="L345" s="180">
        <f t="shared" si="197"/>
        <v>100</v>
      </c>
    </row>
    <row r="346" spans="1:12" ht="12" customHeight="1">
      <c r="A346" s="26"/>
      <c r="B346" s="35">
        <v>3</v>
      </c>
      <c r="C346" s="36" t="s">
        <v>57</v>
      </c>
      <c r="D346" s="271">
        <f t="shared" ref="D346" si="233">SUM(D347)</f>
        <v>0</v>
      </c>
      <c r="E346" s="118">
        <f>SUM(E347)</f>
        <v>700</v>
      </c>
      <c r="F346" s="231">
        <f>SUM(F347)</f>
        <v>125</v>
      </c>
      <c r="G346" s="118">
        <f>SUM(G347)</f>
        <v>125</v>
      </c>
      <c r="H346" s="118">
        <f>SUM(H347)</f>
        <v>125</v>
      </c>
      <c r="I346" s="176" t="e">
        <f t="shared" ref="I346:I409" si="234">E346/D346*100</f>
        <v>#DIV/0!</v>
      </c>
      <c r="J346" s="176">
        <f t="shared" si="195"/>
        <v>17.857142857142858</v>
      </c>
      <c r="K346" s="176">
        <f t="shared" si="196"/>
        <v>100</v>
      </c>
      <c r="L346" s="176">
        <f t="shared" si="197"/>
        <v>100</v>
      </c>
    </row>
    <row r="347" spans="1:12" ht="12" customHeight="1">
      <c r="A347" s="26"/>
      <c r="B347" s="51">
        <v>38</v>
      </c>
      <c r="C347" s="54" t="s">
        <v>81</v>
      </c>
      <c r="D347" s="268">
        <f t="shared" ref="D347" si="235">SUM(D348:D348)</f>
        <v>0</v>
      </c>
      <c r="E347" s="115">
        <f>SUM(E348:E348)</f>
        <v>700</v>
      </c>
      <c r="F347" s="227">
        <f>SUM(F348:F348)</f>
        <v>125</v>
      </c>
      <c r="G347" s="115">
        <f>SUM(G348:G348)</f>
        <v>125</v>
      </c>
      <c r="H347" s="115">
        <f>SUM(H348:H348)</f>
        <v>125</v>
      </c>
      <c r="I347" s="176" t="e">
        <f t="shared" si="234"/>
        <v>#DIV/0!</v>
      </c>
      <c r="J347" s="176">
        <f t="shared" si="195"/>
        <v>17.857142857142858</v>
      </c>
      <c r="K347" s="176">
        <f t="shared" si="196"/>
        <v>100</v>
      </c>
      <c r="L347" s="176">
        <f t="shared" si="197"/>
        <v>100</v>
      </c>
    </row>
    <row r="348" spans="1:12" ht="12" customHeight="1">
      <c r="A348" s="26"/>
      <c r="B348" s="45">
        <v>381</v>
      </c>
      <c r="C348" s="53" t="s">
        <v>31</v>
      </c>
      <c r="D348" s="97">
        <v>0</v>
      </c>
      <c r="E348" s="146">
        <v>700</v>
      </c>
      <c r="F348" s="232">
        <v>125</v>
      </c>
      <c r="G348" s="116">
        <f>F348</f>
        <v>125</v>
      </c>
      <c r="H348" s="116">
        <f>G348</f>
        <v>125</v>
      </c>
      <c r="I348" s="176" t="e">
        <f t="shared" si="234"/>
        <v>#DIV/0!</v>
      </c>
      <c r="J348" s="176">
        <f t="shared" si="195"/>
        <v>17.857142857142858</v>
      </c>
      <c r="K348" s="176">
        <f t="shared" si="196"/>
        <v>100</v>
      </c>
      <c r="L348" s="176">
        <f t="shared" si="197"/>
        <v>100</v>
      </c>
    </row>
    <row r="349" spans="1:12" ht="12" customHeight="1">
      <c r="A349" s="416" t="s">
        <v>107</v>
      </c>
      <c r="B349" s="416"/>
      <c r="C349" s="416"/>
      <c r="D349" s="285">
        <f t="shared" ref="D349" si="236">D350</f>
        <v>111565.42</v>
      </c>
      <c r="E349" s="133">
        <f>E350</f>
        <v>108670</v>
      </c>
      <c r="F349" s="245">
        <f>F350</f>
        <v>40050</v>
      </c>
      <c r="G349" s="133">
        <f>G350</f>
        <v>40550</v>
      </c>
      <c r="H349" s="133">
        <f>H350</f>
        <v>41050</v>
      </c>
      <c r="I349" s="183">
        <f t="shared" si="234"/>
        <v>97.404733473866727</v>
      </c>
      <c r="J349" s="183">
        <f t="shared" si="195"/>
        <v>36.854697708659245</v>
      </c>
      <c r="K349" s="183">
        <f t="shared" si="196"/>
        <v>101.24843945068665</v>
      </c>
      <c r="L349" s="183">
        <f t="shared" si="197"/>
        <v>101.23304562268804</v>
      </c>
    </row>
    <row r="350" spans="1:12" ht="12" customHeight="1">
      <c r="A350" s="410" t="s">
        <v>212</v>
      </c>
      <c r="B350" s="410"/>
      <c r="C350" s="410"/>
      <c r="D350" s="262">
        <f t="shared" ref="D350" si="237">SUM(D351,D359)</f>
        <v>111565.42</v>
      </c>
      <c r="E350" s="111">
        <f>SUM(E351,E359)</f>
        <v>108670</v>
      </c>
      <c r="F350" s="223">
        <f>SUM(F351,F359)</f>
        <v>40050</v>
      </c>
      <c r="G350" s="111">
        <f>SUM(G351,G359)</f>
        <v>40550</v>
      </c>
      <c r="H350" s="111">
        <f>SUM(H351,H359)</f>
        <v>41050</v>
      </c>
      <c r="I350" s="177">
        <f t="shared" si="234"/>
        <v>97.404733473866727</v>
      </c>
      <c r="J350" s="177">
        <f t="shared" si="195"/>
        <v>36.854697708659245</v>
      </c>
      <c r="K350" s="177">
        <f t="shared" si="196"/>
        <v>101.24843945068665</v>
      </c>
      <c r="L350" s="177">
        <f t="shared" si="197"/>
        <v>101.23304562268804</v>
      </c>
    </row>
    <row r="351" spans="1:12" ht="12" customHeight="1">
      <c r="A351" s="396" t="s">
        <v>213</v>
      </c>
      <c r="B351" s="396"/>
      <c r="C351" s="396"/>
      <c r="D351" s="279">
        <f t="shared" ref="D351" si="238">D352</f>
        <v>17789.580000000002</v>
      </c>
      <c r="E351" s="125">
        <f>E352</f>
        <v>27700</v>
      </c>
      <c r="F351" s="238">
        <f>F352</f>
        <v>30200</v>
      </c>
      <c r="G351" s="125">
        <f>G352</f>
        <v>30700</v>
      </c>
      <c r="H351" s="125">
        <f>H352</f>
        <v>31200</v>
      </c>
      <c r="I351" s="178">
        <f t="shared" si="234"/>
        <v>155.70912860224917</v>
      </c>
      <c r="J351" s="178">
        <f t="shared" si="195"/>
        <v>109.02527075812274</v>
      </c>
      <c r="K351" s="178">
        <f t="shared" si="196"/>
        <v>101.65562913907284</v>
      </c>
      <c r="L351" s="178">
        <f t="shared" si="197"/>
        <v>101.62866449511401</v>
      </c>
    </row>
    <row r="352" spans="1:12" ht="12" customHeight="1">
      <c r="A352" s="403" t="s">
        <v>211</v>
      </c>
      <c r="B352" s="403"/>
      <c r="C352" s="403"/>
      <c r="D352" s="266">
        <f t="shared" ref="D352" si="239">D354</f>
        <v>17789.580000000002</v>
      </c>
      <c r="E352" s="113">
        <f>E354</f>
        <v>27700</v>
      </c>
      <c r="F352" s="225">
        <f>F354</f>
        <v>30200</v>
      </c>
      <c r="G352" s="113">
        <f>G354</f>
        <v>30700</v>
      </c>
      <c r="H352" s="113">
        <f>H354</f>
        <v>31200</v>
      </c>
      <c r="I352" s="179">
        <f t="shared" si="234"/>
        <v>155.70912860224917</v>
      </c>
      <c r="J352" s="179">
        <f t="shared" si="195"/>
        <v>109.02527075812274</v>
      </c>
      <c r="K352" s="179">
        <f t="shared" si="196"/>
        <v>101.65562913907284</v>
      </c>
      <c r="L352" s="179">
        <f t="shared" si="197"/>
        <v>101.62866449511401</v>
      </c>
    </row>
    <row r="353" spans="1:12" ht="12" customHeight="1">
      <c r="A353" s="399" t="s">
        <v>103</v>
      </c>
      <c r="B353" s="400"/>
      <c r="C353" s="400"/>
      <c r="D353" s="267">
        <v>39999</v>
      </c>
      <c r="E353" s="114">
        <v>40001</v>
      </c>
      <c r="F353" s="226">
        <v>40001</v>
      </c>
      <c r="G353" s="114">
        <v>40001</v>
      </c>
      <c r="H353" s="114">
        <v>40001</v>
      </c>
      <c r="I353" s="180">
        <f t="shared" si="234"/>
        <v>100.00500012500314</v>
      </c>
      <c r="J353" s="180">
        <f t="shared" si="195"/>
        <v>100</v>
      </c>
      <c r="K353" s="180">
        <f t="shared" si="196"/>
        <v>100</v>
      </c>
      <c r="L353" s="180">
        <f t="shared" si="197"/>
        <v>100</v>
      </c>
    </row>
    <row r="354" spans="1:12" ht="12" customHeight="1">
      <c r="A354" s="26"/>
      <c r="B354" s="35">
        <v>3</v>
      </c>
      <c r="C354" s="36" t="s">
        <v>57</v>
      </c>
      <c r="D354" s="271">
        <f t="shared" ref="D354" si="240">SUM(D355,D357)</f>
        <v>17789.580000000002</v>
      </c>
      <c r="E354" s="118">
        <f>SUM(E355,E357)</f>
        <v>27700</v>
      </c>
      <c r="F354" s="231">
        <f>SUM(F355,F357)</f>
        <v>30200</v>
      </c>
      <c r="G354" s="118">
        <f>SUM(G355,G357)</f>
        <v>30700</v>
      </c>
      <c r="H354" s="118">
        <f>SUM(H355,H357)</f>
        <v>31200</v>
      </c>
      <c r="I354" s="176">
        <f t="shared" si="234"/>
        <v>155.70912860224917</v>
      </c>
      <c r="J354" s="176">
        <f t="shared" si="195"/>
        <v>109.02527075812274</v>
      </c>
      <c r="K354" s="176">
        <f t="shared" si="196"/>
        <v>101.65562913907284</v>
      </c>
      <c r="L354" s="176">
        <f t="shared" si="197"/>
        <v>101.62866449511401</v>
      </c>
    </row>
    <row r="355" spans="1:12" ht="12" customHeight="1">
      <c r="A355" s="26"/>
      <c r="B355" s="35">
        <v>38</v>
      </c>
      <c r="C355" s="36" t="s">
        <v>144</v>
      </c>
      <c r="D355" s="268">
        <f t="shared" ref="D355" si="241">SUM(D356:D356)</f>
        <v>16370</v>
      </c>
      <c r="E355" s="115">
        <f>SUM(E356:E356)</f>
        <v>25000</v>
      </c>
      <c r="F355" s="227">
        <f>SUM(F356:F356)</f>
        <v>27500</v>
      </c>
      <c r="G355" s="115">
        <f>SUM(G356:G356)</f>
        <v>28000</v>
      </c>
      <c r="H355" s="115">
        <f>SUM(H356:H356)</f>
        <v>28500</v>
      </c>
      <c r="I355" s="176">
        <f t="shared" si="234"/>
        <v>152.71838729383018</v>
      </c>
      <c r="J355" s="176">
        <f t="shared" si="195"/>
        <v>110.00000000000001</v>
      </c>
      <c r="K355" s="176">
        <f t="shared" si="196"/>
        <v>101.81818181818181</v>
      </c>
      <c r="L355" s="176">
        <f t="shared" si="197"/>
        <v>101.78571428571428</v>
      </c>
    </row>
    <row r="356" spans="1:12" ht="12" customHeight="1">
      <c r="A356" s="26"/>
      <c r="B356" s="37">
        <v>381</v>
      </c>
      <c r="C356" s="39" t="s">
        <v>31</v>
      </c>
      <c r="D356" s="97">
        <v>16370</v>
      </c>
      <c r="E356" s="146">
        <v>25000</v>
      </c>
      <c r="F356" s="232">
        <v>27500</v>
      </c>
      <c r="G356" s="116">
        <v>28000</v>
      </c>
      <c r="H356" s="116">
        <v>28500</v>
      </c>
      <c r="I356" s="176">
        <f t="shared" si="234"/>
        <v>152.71838729383018</v>
      </c>
      <c r="J356" s="176">
        <f t="shared" si="195"/>
        <v>110.00000000000001</v>
      </c>
      <c r="K356" s="176">
        <f t="shared" si="196"/>
        <v>101.81818181818181</v>
      </c>
      <c r="L356" s="176">
        <f t="shared" si="197"/>
        <v>101.78571428571428</v>
      </c>
    </row>
    <row r="357" spans="1:12" ht="12" customHeight="1">
      <c r="A357" s="26"/>
      <c r="B357" s="35">
        <v>32</v>
      </c>
      <c r="C357" s="36" t="s">
        <v>58</v>
      </c>
      <c r="D357" s="275">
        <f t="shared" ref="D357" si="242">D358</f>
        <v>1419.58</v>
      </c>
      <c r="E357" s="121">
        <f>E358</f>
        <v>2700</v>
      </c>
      <c r="F357" s="234">
        <f>F358</f>
        <v>2700</v>
      </c>
      <c r="G357" s="121">
        <f>G358</f>
        <v>2700</v>
      </c>
      <c r="H357" s="121">
        <f>H358</f>
        <v>2700</v>
      </c>
      <c r="I357" s="183">
        <f t="shared" si="234"/>
        <v>190.19710055086716</v>
      </c>
      <c r="J357" s="183">
        <f t="shared" si="195"/>
        <v>100</v>
      </c>
      <c r="K357" s="183">
        <f t="shared" si="196"/>
        <v>100</v>
      </c>
      <c r="L357" s="183">
        <f t="shared" si="197"/>
        <v>100</v>
      </c>
    </row>
    <row r="358" spans="1:12" ht="12" customHeight="1">
      <c r="A358" s="26"/>
      <c r="B358" s="37">
        <v>322</v>
      </c>
      <c r="C358" s="39" t="s">
        <v>198</v>
      </c>
      <c r="D358" s="97">
        <v>1419.58</v>
      </c>
      <c r="E358" s="146">
        <v>2700</v>
      </c>
      <c r="F358" s="232">
        <v>2700</v>
      </c>
      <c r="G358" s="116">
        <f>F358</f>
        <v>2700</v>
      </c>
      <c r="H358" s="116">
        <f>G358</f>
        <v>2700</v>
      </c>
      <c r="I358" s="176">
        <f t="shared" si="234"/>
        <v>190.19710055086716</v>
      </c>
      <c r="J358" s="176">
        <f t="shared" si="195"/>
        <v>100</v>
      </c>
      <c r="K358" s="176">
        <f t="shared" si="196"/>
        <v>100</v>
      </c>
      <c r="L358" s="176">
        <f t="shared" si="197"/>
        <v>100</v>
      </c>
    </row>
    <row r="359" spans="1:12" ht="12" customHeight="1">
      <c r="A359" s="407" t="s">
        <v>210</v>
      </c>
      <c r="B359" s="407"/>
      <c r="C359" s="407"/>
      <c r="D359" s="279">
        <f t="shared" ref="D359" si="243">D360</f>
        <v>93775.84</v>
      </c>
      <c r="E359" s="125">
        <f>E360</f>
        <v>80970</v>
      </c>
      <c r="F359" s="238">
        <f>F360</f>
        <v>9850</v>
      </c>
      <c r="G359" s="125">
        <f>G360</f>
        <v>9850</v>
      </c>
      <c r="H359" s="125">
        <f>H360</f>
        <v>9850</v>
      </c>
      <c r="I359" s="178">
        <f t="shared" si="234"/>
        <v>86.344201235627423</v>
      </c>
      <c r="J359" s="178">
        <f t="shared" si="195"/>
        <v>12.164999382487341</v>
      </c>
      <c r="K359" s="178">
        <f t="shared" si="196"/>
        <v>100</v>
      </c>
      <c r="L359" s="178">
        <f t="shared" si="197"/>
        <v>100</v>
      </c>
    </row>
    <row r="360" spans="1:12" ht="12" customHeight="1">
      <c r="A360" s="403" t="s">
        <v>211</v>
      </c>
      <c r="B360" s="403"/>
      <c r="C360" s="403"/>
      <c r="D360" s="266">
        <f t="shared" ref="D360" si="244">D363</f>
        <v>93775.84</v>
      </c>
      <c r="E360" s="113">
        <f>E363</f>
        <v>80970</v>
      </c>
      <c r="F360" s="225">
        <f>F363</f>
        <v>9850</v>
      </c>
      <c r="G360" s="113">
        <f>G363</f>
        <v>9850</v>
      </c>
      <c r="H360" s="113">
        <f>H363</f>
        <v>9850</v>
      </c>
      <c r="I360" s="179">
        <f t="shared" si="234"/>
        <v>86.344201235627423</v>
      </c>
      <c r="J360" s="179">
        <f t="shared" si="195"/>
        <v>12.164999382487341</v>
      </c>
      <c r="K360" s="179">
        <f t="shared" si="196"/>
        <v>100</v>
      </c>
      <c r="L360" s="179">
        <f t="shared" si="197"/>
        <v>100</v>
      </c>
    </row>
    <row r="361" spans="1:12" ht="12" customHeight="1">
      <c r="A361" s="399" t="s">
        <v>103</v>
      </c>
      <c r="B361" s="400"/>
      <c r="C361" s="400"/>
      <c r="D361" s="267">
        <f t="shared" ref="D361" si="245">SUM(D359-D362)</f>
        <v>84033.989999999991</v>
      </c>
      <c r="E361" s="114">
        <f>SUM(E359-E362)</f>
        <v>970</v>
      </c>
      <c r="F361" s="226">
        <f>SUM(F359-F362)</f>
        <v>9850</v>
      </c>
      <c r="G361" s="114">
        <f>SUM(G359-G362)</f>
        <v>9850</v>
      </c>
      <c r="H361" s="114">
        <f>SUM(H359-H362)</f>
        <v>9850</v>
      </c>
      <c r="I361" s="180">
        <f t="shared" si="234"/>
        <v>1.1542948276048777</v>
      </c>
      <c r="J361" s="180">
        <f t="shared" ref="J361:J424" si="246">F361/E361*100</f>
        <v>1015.4639175257731</v>
      </c>
      <c r="K361" s="180">
        <f t="shared" ref="K361:K424" si="247">G361/F361*100</f>
        <v>100</v>
      </c>
      <c r="L361" s="180">
        <f t="shared" ref="L361:L424" si="248">H361/G361*100</f>
        <v>100</v>
      </c>
    </row>
    <row r="362" spans="1:12" ht="12" customHeight="1">
      <c r="A362" s="408" t="s">
        <v>68</v>
      </c>
      <c r="B362" s="408"/>
      <c r="C362" s="408"/>
      <c r="D362" s="267">
        <v>9741.85</v>
      </c>
      <c r="E362" s="114">
        <v>80000</v>
      </c>
      <c r="F362" s="226">
        <v>0</v>
      </c>
      <c r="G362" s="114">
        <v>0</v>
      </c>
      <c r="H362" s="114">
        <v>0</v>
      </c>
      <c r="I362" s="180">
        <f t="shared" si="234"/>
        <v>821.19925886766885</v>
      </c>
      <c r="J362" s="180">
        <f t="shared" si="246"/>
        <v>0</v>
      </c>
      <c r="K362" s="180" t="e">
        <f t="shared" si="247"/>
        <v>#DIV/0!</v>
      </c>
      <c r="L362" s="180" t="e">
        <f t="shared" si="248"/>
        <v>#DIV/0!</v>
      </c>
    </row>
    <row r="363" spans="1:12" ht="12" customHeight="1">
      <c r="A363" s="26"/>
      <c r="B363" s="35">
        <v>4</v>
      </c>
      <c r="C363" s="36" t="s">
        <v>92</v>
      </c>
      <c r="D363" s="271">
        <f t="shared" ref="D363" si="249">D364</f>
        <v>93775.84</v>
      </c>
      <c r="E363" s="118">
        <f>E364</f>
        <v>80970</v>
      </c>
      <c r="F363" s="231">
        <f>F364</f>
        <v>9850</v>
      </c>
      <c r="G363" s="118">
        <f>G364</f>
        <v>9850</v>
      </c>
      <c r="H363" s="118">
        <f>H364</f>
        <v>9850</v>
      </c>
      <c r="I363" s="176">
        <f t="shared" si="234"/>
        <v>86.344201235627423</v>
      </c>
      <c r="J363" s="176">
        <f t="shared" si="246"/>
        <v>12.164999382487341</v>
      </c>
      <c r="K363" s="176">
        <f t="shared" si="247"/>
        <v>100</v>
      </c>
      <c r="L363" s="176">
        <f t="shared" si="248"/>
        <v>100</v>
      </c>
    </row>
    <row r="364" spans="1:12" ht="12" customHeight="1">
      <c r="A364" s="26"/>
      <c r="B364" s="35">
        <v>45</v>
      </c>
      <c r="C364" s="36" t="s">
        <v>93</v>
      </c>
      <c r="D364" s="268">
        <f t="shared" ref="D364" si="250">SUM(D365:D365)</f>
        <v>93775.84</v>
      </c>
      <c r="E364" s="115">
        <f>SUM(E365:E365)</f>
        <v>80970</v>
      </c>
      <c r="F364" s="227">
        <f>SUM(F365:F365)</f>
        <v>9850</v>
      </c>
      <c r="G364" s="115">
        <f>SUM(G365:G365)</f>
        <v>9850</v>
      </c>
      <c r="H364" s="115">
        <f>SUM(H365:H365)</f>
        <v>9850</v>
      </c>
      <c r="I364" s="176">
        <f t="shared" si="234"/>
        <v>86.344201235627423</v>
      </c>
      <c r="J364" s="176">
        <f t="shared" si="246"/>
        <v>12.164999382487341</v>
      </c>
      <c r="K364" s="176">
        <f t="shared" si="247"/>
        <v>100</v>
      </c>
      <c r="L364" s="176">
        <f t="shared" si="248"/>
        <v>100</v>
      </c>
    </row>
    <row r="365" spans="1:12" ht="12" customHeight="1">
      <c r="A365" s="26"/>
      <c r="B365" s="37">
        <v>451</v>
      </c>
      <c r="C365" s="39" t="s">
        <v>38</v>
      </c>
      <c r="D365" s="97">
        <v>93775.84</v>
      </c>
      <c r="E365" s="146">
        <v>80970</v>
      </c>
      <c r="F365" s="232">
        <v>9850</v>
      </c>
      <c r="G365" s="116">
        <f>F365</f>
        <v>9850</v>
      </c>
      <c r="H365" s="116">
        <f>G365</f>
        <v>9850</v>
      </c>
      <c r="I365" s="176">
        <f t="shared" si="234"/>
        <v>86.344201235627423</v>
      </c>
      <c r="J365" s="176">
        <f t="shared" si="246"/>
        <v>12.164999382487341</v>
      </c>
      <c r="K365" s="176">
        <f t="shared" si="247"/>
        <v>100</v>
      </c>
      <c r="L365" s="176">
        <f t="shared" si="248"/>
        <v>100</v>
      </c>
    </row>
    <row r="366" spans="1:12" ht="12" customHeight="1">
      <c r="A366" s="416" t="s">
        <v>108</v>
      </c>
      <c r="B366" s="416"/>
      <c r="C366" s="416"/>
      <c r="D366" s="281">
        <f t="shared" ref="D366" si="251">D367</f>
        <v>25896.33</v>
      </c>
      <c r="E366" s="127">
        <f>E367</f>
        <v>68300</v>
      </c>
      <c r="F366" s="240">
        <f>F367</f>
        <v>40380</v>
      </c>
      <c r="G366" s="127">
        <f>G367</f>
        <v>40755</v>
      </c>
      <c r="H366" s="127">
        <f>H367</f>
        <v>41605</v>
      </c>
      <c r="I366" s="176">
        <f t="shared" si="234"/>
        <v>263.74393591678819</v>
      </c>
      <c r="J366" s="176">
        <f t="shared" si="246"/>
        <v>59.121522693997072</v>
      </c>
      <c r="K366" s="176">
        <f t="shared" si="247"/>
        <v>100.92867756315007</v>
      </c>
      <c r="L366" s="176">
        <f t="shared" si="248"/>
        <v>102.08563366458104</v>
      </c>
    </row>
    <row r="367" spans="1:12" ht="12" customHeight="1">
      <c r="A367" s="410" t="s">
        <v>207</v>
      </c>
      <c r="B367" s="410"/>
      <c r="C367" s="410"/>
      <c r="D367" s="262">
        <f t="shared" ref="D367" si="252">SUM(D368,D377,D383,D396,D402+D389)</f>
        <v>25896.33</v>
      </c>
      <c r="E367" s="111">
        <f>SUM(E368,E377,E383,E396,E402,E389,E411)</f>
        <v>68300</v>
      </c>
      <c r="F367" s="223">
        <f>SUM(F368,F377,F383,F396,F402,F389,F411)</f>
        <v>40380</v>
      </c>
      <c r="G367" s="111">
        <f>SUM(G368,G377,G383,G396,G402,G389,G411)</f>
        <v>40755</v>
      </c>
      <c r="H367" s="111">
        <f>SUM(H368,H377,H383,H396,H402,H389,H411)</f>
        <v>41605</v>
      </c>
      <c r="I367" s="177">
        <f t="shared" si="234"/>
        <v>263.74393591678819</v>
      </c>
      <c r="J367" s="177">
        <f t="shared" si="246"/>
        <v>59.121522693997072</v>
      </c>
      <c r="K367" s="177">
        <f t="shared" si="247"/>
        <v>100.92867756315007</v>
      </c>
      <c r="L367" s="177">
        <f t="shared" si="248"/>
        <v>102.08563366458104</v>
      </c>
    </row>
    <row r="368" spans="1:12" ht="12" customHeight="1">
      <c r="A368" s="396" t="s">
        <v>208</v>
      </c>
      <c r="B368" s="396"/>
      <c r="C368" s="396"/>
      <c r="D368" s="279">
        <f t="shared" ref="D368" si="253">D369</f>
        <v>23946.33</v>
      </c>
      <c r="E368" s="125">
        <f>E369</f>
        <v>28000</v>
      </c>
      <c r="F368" s="238">
        <f>F369</f>
        <v>26930</v>
      </c>
      <c r="G368" s="125">
        <f>G369</f>
        <v>27205</v>
      </c>
      <c r="H368" s="125">
        <f>H369</f>
        <v>27905</v>
      </c>
      <c r="I368" s="178">
        <f t="shared" si="234"/>
        <v>116.92814723592299</v>
      </c>
      <c r="J368" s="178">
        <f t="shared" si="246"/>
        <v>96.178571428571431</v>
      </c>
      <c r="K368" s="178">
        <f t="shared" si="247"/>
        <v>101.02116598588935</v>
      </c>
      <c r="L368" s="178">
        <f t="shared" si="248"/>
        <v>102.57305642345158</v>
      </c>
    </row>
    <row r="369" spans="1:12" ht="12" customHeight="1">
      <c r="A369" s="403" t="s">
        <v>197</v>
      </c>
      <c r="B369" s="403"/>
      <c r="C369" s="403"/>
      <c r="D369" s="266">
        <f t="shared" ref="D369" si="254">D371</f>
        <v>23946.33</v>
      </c>
      <c r="E369" s="113">
        <f>E371</f>
        <v>28000</v>
      </c>
      <c r="F369" s="225">
        <f>F371</f>
        <v>26930</v>
      </c>
      <c r="G369" s="113">
        <f>G371</f>
        <v>27205</v>
      </c>
      <c r="H369" s="113">
        <f>H371</f>
        <v>27905</v>
      </c>
      <c r="I369" s="179">
        <f t="shared" si="234"/>
        <v>116.92814723592299</v>
      </c>
      <c r="J369" s="179">
        <f t="shared" si="246"/>
        <v>96.178571428571431</v>
      </c>
      <c r="K369" s="179">
        <f t="shared" si="247"/>
        <v>101.02116598588935</v>
      </c>
      <c r="L369" s="179">
        <f t="shared" si="248"/>
        <v>102.57305642345158</v>
      </c>
    </row>
    <row r="370" spans="1:12" ht="12" customHeight="1">
      <c r="A370" s="413" t="s">
        <v>209</v>
      </c>
      <c r="B370" s="413"/>
      <c r="C370" s="413"/>
      <c r="D370" s="267">
        <f t="shared" ref="D370" si="255">D371</f>
        <v>23946.33</v>
      </c>
      <c r="E370" s="114">
        <f>E371</f>
        <v>28000</v>
      </c>
      <c r="F370" s="226">
        <f>F371</f>
        <v>26930</v>
      </c>
      <c r="G370" s="114">
        <f>G371</f>
        <v>27205</v>
      </c>
      <c r="H370" s="114">
        <f>H371</f>
        <v>27905</v>
      </c>
      <c r="I370" s="180">
        <f t="shared" si="234"/>
        <v>116.92814723592299</v>
      </c>
      <c r="J370" s="180">
        <f t="shared" si="246"/>
        <v>96.178571428571431</v>
      </c>
      <c r="K370" s="180">
        <f t="shared" si="247"/>
        <v>101.02116598588935</v>
      </c>
      <c r="L370" s="180">
        <f t="shared" si="248"/>
        <v>102.57305642345158</v>
      </c>
    </row>
    <row r="371" spans="1:12" ht="12" customHeight="1">
      <c r="A371" s="26"/>
      <c r="B371" s="35">
        <v>3</v>
      </c>
      <c r="C371" s="36" t="s">
        <v>57</v>
      </c>
      <c r="D371" s="271">
        <f>SUM(D372,D376)</f>
        <v>23946.33</v>
      </c>
      <c r="E371" s="118">
        <f>SUM(E372,E374)</f>
        <v>28000</v>
      </c>
      <c r="F371" s="231">
        <f>SUM(F372,F374)</f>
        <v>26930</v>
      </c>
      <c r="G371" s="118">
        <f>SUM(G372,G374)</f>
        <v>27205</v>
      </c>
      <c r="H371" s="118">
        <f>SUM(H372,H374)</f>
        <v>27905</v>
      </c>
      <c r="I371" s="176">
        <f t="shared" si="234"/>
        <v>116.92814723592299</v>
      </c>
      <c r="J371" s="176">
        <f t="shared" si="246"/>
        <v>96.178571428571431</v>
      </c>
      <c r="K371" s="176">
        <f t="shared" si="247"/>
        <v>101.02116598588935</v>
      </c>
      <c r="L371" s="176">
        <f t="shared" si="248"/>
        <v>102.57305642345158</v>
      </c>
    </row>
    <row r="372" spans="1:12" ht="12" customHeight="1">
      <c r="A372" s="26"/>
      <c r="B372" s="35">
        <v>38</v>
      </c>
      <c r="C372" s="36" t="s">
        <v>144</v>
      </c>
      <c r="D372" s="268">
        <f t="shared" ref="D372" si="256">SUM(D373)</f>
        <v>18446.330000000002</v>
      </c>
      <c r="E372" s="115">
        <f>SUM(E373)</f>
        <v>21000</v>
      </c>
      <c r="F372" s="227">
        <f>SUM(F373)</f>
        <v>22125</v>
      </c>
      <c r="G372" s="115">
        <f>SUM(G373)</f>
        <v>22350</v>
      </c>
      <c r="H372" s="115">
        <f>SUM(H373)</f>
        <v>23050</v>
      </c>
      <c r="I372" s="176">
        <f t="shared" si="234"/>
        <v>113.84378356019869</v>
      </c>
      <c r="J372" s="176">
        <f t="shared" si="246"/>
        <v>105.35714285714286</v>
      </c>
      <c r="K372" s="176">
        <f t="shared" si="247"/>
        <v>101.01694915254238</v>
      </c>
      <c r="L372" s="176">
        <f t="shared" si="248"/>
        <v>103.13199105145414</v>
      </c>
    </row>
    <row r="373" spans="1:12" ht="12" customHeight="1">
      <c r="A373" s="26"/>
      <c r="B373" s="37">
        <v>381</v>
      </c>
      <c r="C373" s="39" t="s">
        <v>31</v>
      </c>
      <c r="D373" s="97">
        <v>18446.330000000002</v>
      </c>
      <c r="E373" s="146">
        <v>21000</v>
      </c>
      <c r="F373" s="232">
        <v>22125</v>
      </c>
      <c r="G373" s="116">
        <v>22350</v>
      </c>
      <c r="H373" s="116">
        <v>23050</v>
      </c>
      <c r="I373" s="176">
        <f t="shared" si="234"/>
        <v>113.84378356019869</v>
      </c>
      <c r="J373" s="176">
        <f t="shared" si="246"/>
        <v>105.35714285714286</v>
      </c>
      <c r="K373" s="176">
        <f t="shared" si="247"/>
        <v>101.01694915254238</v>
      </c>
      <c r="L373" s="176">
        <f t="shared" si="248"/>
        <v>103.13199105145414</v>
      </c>
    </row>
    <row r="374" spans="1:12" ht="12" customHeight="1">
      <c r="A374" s="26"/>
      <c r="B374" s="35">
        <v>32</v>
      </c>
      <c r="C374" s="36" t="s">
        <v>58</v>
      </c>
      <c r="D374" s="275">
        <f>SUM(D375:D376)</f>
        <v>5500</v>
      </c>
      <c r="E374" s="290">
        <f t="shared" ref="E374" si="257">SUM(E375:E376)</f>
        <v>7000</v>
      </c>
      <c r="F374" s="246">
        <f t="shared" ref="F374:H374" si="258">SUM(F375:F376)</f>
        <v>4805</v>
      </c>
      <c r="G374" s="290">
        <f t="shared" si="258"/>
        <v>4855</v>
      </c>
      <c r="H374" s="290">
        <f t="shared" si="258"/>
        <v>4855</v>
      </c>
      <c r="I374" s="183">
        <f t="shared" si="234"/>
        <v>127.27272727272727</v>
      </c>
      <c r="J374" s="183">
        <f t="shared" si="246"/>
        <v>68.642857142857139</v>
      </c>
      <c r="K374" s="183">
        <f t="shared" si="247"/>
        <v>101.04058272632675</v>
      </c>
      <c r="L374" s="183">
        <f t="shared" si="248"/>
        <v>100</v>
      </c>
    </row>
    <row r="375" spans="1:12" ht="12" customHeight="1">
      <c r="A375" s="26"/>
      <c r="B375" s="37">
        <v>322</v>
      </c>
      <c r="C375" s="39" t="s">
        <v>198</v>
      </c>
      <c r="D375" s="97">
        <v>0</v>
      </c>
      <c r="E375" s="146">
        <v>1400</v>
      </c>
      <c r="F375" s="232">
        <v>3255</v>
      </c>
      <c r="G375" s="116">
        <f>F375</f>
        <v>3255</v>
      </c>
      <c r="H375" s="116">
        <f>G375</f>
        <v>3255</v>
      </c>
      <c r="I375" s="176" t="e">
        <f t="shared" si="234"/>
        <v>#DIV/0!</v>
      </c>
      <c r="J375" s="176">
        <f t="shared" si="246"/>
        <v>232.50000000000003</v>
      </c>
      <c r="K375" s="176">
        <f t="shared" si="247"/>
        <v>100</v>
      </c>
      <c r="L375" s="176">
        <f t="shared" si="248"/>
        <v>100</v>
      </c>
    </row>
    <row r="376" spans="1:12" ht="12" customHeight="1">
      <c r="A376" s="26"/>
      <c r="B376" s="37">
        <v>323</v>
      </c>
      <c r="C376" s="40" t="s">
        <v>59</v>
      </c>
      <c r="D376" s="144">
        <v>5500</v>
      </c>
      <c r="E376" s="145">
        <v>5600</v>
      </c>
      <c r="F376" s="247">
        <v>1550</v>
      </c>
      <c r="G376" s="145">
        <v>1600</v>
      </c>
      <c r="H376" s="145">
        <v>1600</v>
      </c>
      <c r="I376" s="176">
        <f t="shared" si="234"/>
        <v>101.81818181818181</v>
      </c>
      <c r="J376" s="176">
        <f t="shared" si="246"/>
        <v>27.678571428571431</v>
      </c>
      <c r="K376" s="176">
        <f t="shared" si="247"/>
        <v>103.2258064516129</v>
      </c>
      <c r="L376" s="176">
        <f t="shared" si="248"/>
        <v>100</v>
      </c>
    </row>
    <row r="377" spans="1:12" ht="12" customHeight="1">
      <c r="A377" s="396" t="s">
        <v>206</v>
      </c>
      <c r="B377" s="396"/>
      <c r="C377" s="396"/>
      <c r="D377" s="279">
        <f t="shared" ref="D377:D380" si="259">D378</f>
        <v>0</v>
      </c>
      <c r="E377" s="125">
        <f t="shared" ref="E377:H380" si="260">E378</f>
        <v>10000</v>
      </c>
      <c r="F377" s="238">
        <f t="shared" si="260"/>
        <v>3550</v>
      </c>
      <c r="G377" s="125">
        <f t="shared" si="260"/>
        <v>3600</v>
      </c>
      <c r="H377" s="125">
        <f t="shared" si="260"/>
        <v>3700</v>
      </c>
      <c r="I377" s="178" t="e">
        <f t="shared" si="234"/>
        <v>#DIV/0!</v>
      </c>
      <c r="J377" s="178">
        <f t="shared" si="246"/>
        <v>35.5</v>
      </c>
      <c r="K377" s="178">
        <f t="shared" si="247"/>
        <v>101.40845070422534</v>
      </c>
      <c r="L377" s="178">
        <f t="shared" si="248"/>
        <v>102.77777777777777</v>
      </c>
    </row>
    <row r="378" spans="1:12" ht="12" customHeight="1">
      <c r="A378" s="403" t="s">
        <v>197</v>
      </c>
      <c r="B378" s="403"/>
      <c r="C378" s="403"/>
      <c r="D378" s="266">
        <f t="shared" si="259"/>
        <v>0</v>
      </c>
      <c r="E378" s="113">
        <f t="shared" si="260"/>
        <v>10000</v>
      </c>
      <c r="F378" s="225">
        <f t="shared" si="260"/>
        <v>3550</v>
      </c>
      <c r="G378" s="113">
        <f t="shared" si="260"/>
        <v>3600</v>
      </c>
      <c r="H378" s="113">
        <f t="shared" si="260"/>
        <v>3700</v>
      </c>
      <c r="I378" s="179" t="e">
        <f t="shared" si="234"/>
        <v>#DIV/0!</v>
      </c>
      <c r="J378" s="179">
        <f t="shared" si="246"/>
        <v>35.5</v>
      </c>
      <c r="K378" s="179">
        <f t="shared" si="247"/>
        <v>101.40845070422534</v>
      </c>
      <c r="L378" s="179">
        <f t="shared" si="248"/>
        <v>102.77777777777777</v>
      </c>
    </row>
    <row r="379" spans="1:12" ht="12" customHeight="1">
      <c r="A379" s="413" t="s">
        <v>109</v>
      </c>
      <c r="B379" s="413"/>
      <c r="C379" s="413"/>
      <c r="D379" s="267">
        <f t="shared" si="259"/>
        <v>0</v>
      </c>
      <c r="E379" s="114">
        <f t="shared" si="260"/>
        <v>10000</v>
      </c>
      <c r="F379" s="226">
        <f t="shared" si="260"/>
        <v>3550</v>
      </c>
      <c r="G379" s="114">
        <f t="shared" si="260"/>
        <v>3600</v>
      </c>
      <c r="H379" s="114">
        <f t="shared" si="260"/>
        <v>3700</v>
      </c>
      <c r="I379" s="180" t="e">
        <f t="shared" si="234"/>
        <v>#DIV/0!</v>
      </c>
      <c r="J379" s="180">
        <f t="shared" si="246"/>
        <v>35.5</v>
      </c>
      <c r="K379" s="180">
        <f t="shared" si="247"/>
        <v>101.40845070422534</v>
      </c>
      <c r="L379" s="180">
        <f t="shared" si="248"/>
        <v>102.77777777777777</v>
      </c>
    </row>
    <row r="380" spans="1:12" ht="12" customHeight="1">
      <c r="A380" s="26"/>
      <c r="B380" s="35">
        <v>3</v>
      </c>
      <c r="C380" s="36" t="s">
        <v>57</v>
      </c>
      <c r="D380" s="271">
        <f t="shared" si="259"/>
        <v>0</v>
      </c>
      <c r="E380" s="118">
        <f t="shared" si="260"/>
        <v>10000</v>
      </c>
      <c r="F380" s="231">
        <f t="shared" si="260"/>
        <v>3550</v>
      </c>
      <c r="G380" s="118">
        <f t="shared" si="260"/>
        <v>3600</v>
      </c>
      <c r="H380" s="118">
        <f t="shared" si="260"/>
        <v>3700</v>
      </c>
      <c r="I380" s="176" t="e">
        <f t="shared" si="234"/>
        <v>#DIV/0!</v>
      </c>
      <c r="J380" s="176">
        <f t="shared" si="246"/>
        <v>35.5</v>
      </c>
      <c r="K380" s="176">
        <f t="shared" si="247"/>
        <v>101.40845070422534</v>
      </c>
      <c r="L380" s="176">
        <f t="shared" si="248"/>
        <v>102.77777777777777</v>
      </c>
    </row>
    <row r="381" spans="1:12" ht="12" customHeight="1">
      <c r="A381" s="26"/>
      <c r="B381" s="35">
        <v>38</v>
      </c>
      <c r="C381" s="36" t="s">
        <v>144</v>
      </c>
      <c r="D381" s="268">
        <f t="shared" ref="D381" si="261">SUM(D382:D382)</f>
        <v>0</v>
      </c>
      <c r="E381" s="115">
        <f>SUM(E382:E382)</f>
        <v>10000</v>
      </c>
      <c r="F381" s="227">
        <f>SUM(F382:F382)</f>
        <v>3550</v>
      </c>
      <c r="G381" s="115">
        <f>SUM(G382:G382)</f>
        <v>3600</v>
      </c>
      <c r="H381" s="115">
        <f>SUM(H382:H382)</f>
        <v>3700</v>
      </c>
      <c r="I381" s="176" t="e">
        <f t="shared" si="234"/>
        <v>#DIV/0!</v>
      </c>
      <c r="J381" s="176">
        <f t="shared" si="246"/>
        <v>35.5</v>
      </c>
      <c r="K381" s="176">
        <f t="shared" si="247"/>
        <v>101.40845070422534</v>
      </c>
      <c r="L381" s="176">
        <f t="shared" si="248"/>
        <v>102.77777777777777</v>
      </c>
    </row>
    <row r="382" spans="1:12" ht="12" customHeight="1">
      <c r="A382" s="26"/>
      <c r="B382" s="37">
        <v>382</v>
      </c>
      <c r="C382" s="39" t="s">
        <v>32</v>
      </c>
      <c r="D382" s="97">
        <v>0</v>
      </c>
      <c r="E382" s="146">
        <v>10000</v>
      </c>
      <c r="F382" s="232">
        <v>3550</v>
      </c>
      <c r="G382" s="232">
        <v>3600</v>
      </c>
      <c r="H382" s="232">
        <v>3700</v>
      </c>
      <c r="I382" s="176" t="e">
        <f t="shared" si="234"/>
        <v>#DIV/0!</v>
      </c>
      <c r="J382" s="176">
        <f t="shared" si="246"/>
        <v>35.5</v>
      </c>
      <c r="K382" s="176">
        <f t="shared" si="247"/>
        <v>101.40845070422534</v>
      </c>
      <c r="L382" s="176">
        <f t="shared" si="248"/>
        <v>102.77777777777777</v>
      </c>
    </row>
    <row r="383" spans="1:12" ht="12" customHeight="1">
      <c r="A383" s="407" t="s">
        <v>205</v>
      </c>
      <c r="B383" s="407"/>
      <c r="C383" s="407"/>
      <c r="D383" s="279">
        <f t="shared" ref="D383:D386" si="262">D384</f>
        <v>0</v>
      </c>
      <c r="E383" s="125">
        <f t="shared" ref="E383:H386" si="263">E384</f>
        <v>0</v>
      </c>
      <c r="F383" s="238">
        <f t="shared" si="263"/>
        <v>0</v>
      </c>
      <c r="G383" s="125">
        <f t="shared" si="263"/>
        <v>0</v>
      </c>
      <c r="H383" s="125">
        <f t="shared" si="263"/>
        <v>0</v>
      </c>
      <c r="I383" s="178" t="e">
        <f t="shared" si="234"/>
        <v>#DIV/0!</v>
      </c>
      <c r="J383" s="178" t="e">
        <f t="shared" si="246"/>
        <v>#DIV/0!</v>
      </c>
      <c r="K383" s="178" t="e">
        <f t="shared" si="247"/>
        <v>#DIV/0!</v>
      </c>
      <c r="L383" s="178" t="e">
        <f t="shared" si="248"/>
        <v>#DIV/0!</v>
      </c>
    </row>
    <row r="384" spans="1:12" ht="12" customHeight="1">
      <c r="A384" s="403" t="s">
        <v>197</v>
      </c>
      <c r="B384" s="403"/>
      <c r="C384" s="403"/>
      <c r="D384" s="266">
        <f t="shared" si="262"/>
        <v>0</v>
      </c>
      <c r="E384" s="113">
        <f t="shared" si="263"/>
        <v>0</v>
      </c>
      <c r="F384" s="225">
        <f t="shared" si="263"/>
        <v>0</v>
      </c>
      <c r="G384" s="113">
        <f t="shared" si="263"/>
        <v>0</v>
      </c>
      <c r="H384" s="113">
        <f t="shared" si="263"/>
        <v>0</v>
      </c>
      <c r="I384" s="179" t="e">
        <f t="shared" si="234"/>
        <v>#DIV/0!</v>
      </c>
      <c r="J384" s="179" t="e">
        <f t="shared" si="246"/>
        <v>#DIV/0!</v>
      </c>
      <c r="K384" s="179" t="e">
        <f t="shared" si="247"/>
        <v>#DIV/0!</v>
      </c>
      <c r="L384" s="179" t="e">
        <f t="shared" si="248"/>
        <v>#DIV/0!</v>
      </c>
    </row>
    <row r="385" spans="1:12" ht="12" customHeight="1">
      <c r="A385" s="413" t="s">
        <v>68</v>
      </c>
      <c r="B385" s="413"/>
      <c r="C385" s="413"/>
      <c r="D385" s="267">
        <f t="shared" si="262"/>
        <v>0</v>
      </c>
      <c r="E385" s="114">
        <f t="shared" si="263"/>
        <v>0</v>
      </c>
      <c r="F385" s="226">
        <f t="shared" si="263"/>
        <v>0</v>
      </c>
      <c r="G385" s="114">
        <f t="shared" si="263"/>
        <v>0</v>
      </c>
      <c r="H385" s="114">
        <f t="shared" si="263"/>
        <v>0</v>
      </c>
      <c r="I385" s="180" t="e">
        <f t="shared" si="234"/>
        <v>#DIV/0!</v>
      </c>
      <c r="J385" s="180" t="e">
        <f t="shared" si="246"/>
        <v>#DIV/0!</v>
      </c>
      <c r="K385" s="180" t="e">
        <f t="shared" si="247"/>
        <v>#DIV/0!</v>
      </c>
      <c r="L385" s="180" t="e">
        <f t="shared" si="248"/>
        <v>#DIV/0!</v>
      </c>
    </row>
    <row r="386" spans="1:12" ht="12" customHeight="1">
      <c r="A386" s="26"/>
      <c r="B386" s="35">
        <v>4</v>
      </c>
      <c r="C386" s="36" t="s">
        <v>92</v>
      </c>
      <c r="D386" s="271">
        <f t="shared" si="262"/>
        <v>0</v>
      </c>
      <c r="E386" s="118">
        <f t="shared" si="263"/>
        <v>0</v>
      </c>
      <c r="F386" s="231">
        <f t="shared" si="263"/>
        <v>0</v>
      </c>
      <c r="G386" s="118">
        <f t="shared" si="263"/>
        <v>0</v>
      </c>
      <c r="H386" s="118">
        <f t="shared" si="263"/>
        <v>0</v>
      </c>
      <c r="I386" s="176" t="e">
        <f t="shared" si="234"/>
        <v>#DIV/0!</v>
      </c>
      <c r="J386" s="176" t="e">
        <f t="shared" si="246"/>
        <v>#DIV/0!</v>
      </c>
      <c r="K386" s="176" t="e">
        <f t="shared" si="247"/>
        <v>#DIV/0!</v>
      </c>
      <c r="L386" s="176" t="e">
        <f t="shared" si="248"/>
        <v>#DIV/0!</v>
      </c>
    </row>
    <row r="387" spans="1:12" ht="12" customHeight="1">
      <c r="A387" s="26"/>
      <c r="B387" s="35">
        <v>42</v>
      </c>
      <c r="C387" s="36" t="s">
        <v>203</v>
      </c>
      <c r="D387" s="268">
        <f t="shared" ref="D387" si="264">SUM(D388:D388)</f>
        <v>0</v>
      </c>
      <c r="E387" s="115">
        <f>SUM(E388:E388)</f>
        <v>0</v>
      </c>
      <c r="F387" s="227">
        <f>SUM(F388:F388)</f>
        <v>0</v>
      </c>
      <c r="G387" s="115">
        <f>SUM(G388:G388)</f>
        <v>0</v>
      </c>
      <c r="H387" s="115">
        <f>SUM(H388:H388)</f>
        <v>0</v>
      </c>
      <c r="I387" s="176" t="e">
        <f t="shared" si="234"/>
        <v>#DIV/0!</v>
      </c>
      <c r="J387" s="176" t="e">
        <f t="shared" si="246"/>
        <v>#DIV/0!</v>
      </c>
      <c r="K387" s="176" t="e">
        <f t="shared" si="247"/>
        <v>#DIV/0!</v>
      </c>
      <c r="L387" s="176" t="e">
        <f t="shared" si="248"/>
        <v>#DIV/0!</v>
      </c>
    </row>
    <row r="388" spans="1:12" ht="12" customHeight="1">
      <c r="A388" s="26"/>
      <c r="B388" s="37">
        <v>421</v>
      </c>
      <c r="C388" s="39" t="s">
        <v>204</v>
      </c>
      <c r="D388" s="97">
        <v>0</v>
      </c>
      <c r="E388" s="146">
        <v>0</v>
      </c>
      <c r="F388" s="232">
        <v>0</v>
      </c>
      <c r="G388" s="116">
        <f>F388</f>
        <v>0</v>
      </c>
      <c r="H388" s="116">
        <f>G388</f>
        <v>0</v>
      </c>
      <c r="I388" s="176" t="e">
        <f t="shared" si="234"/>
        <v>#DIV/0!</v>
      </c>
      <c r="J388" s="176" t="e">
        <f t="shared" si="246"/>
        <v>#DIV/0!</v>
      </c>
      <c r="K388" s="176" t="e">
        <f t="shared" si="247"/>
        <v>#DIV/0!</v>
      </c>
      <c r="L388" s="176" t="e">
        <f t="shared" si="248"/>
        <v>#DIV/0!</v>
      </c>
    </row>
    <row r="389" spans="1:12" ht="12" customHeight="1">
      <c r="A389" s="407" t="s">
        <v>201</v>
      </c>
      <c r="B389" s="407"/>
      <c r="C389" s="407"/>
      <c r="D389" s="279">
        <f t="shared" ref="D389" si="265">D390</f>
        <v>0</v>
      </c>
      <c r="E389" s="125">
        <f>E390</f>
        <v>23000</v>
      </c>
      <c r="F389" s="238">
        <f>F390</f>
        <v>1250</v>
      </c>
      <c r="G389" s="125">
        <f>G390</f>
        <v>1300</v>
      </c>
      <c r="H389" s="125">
        <f>H390</f>
        <v>1350</v>
      </c>
      <c r="I389" s="178" t="e">
        <f t="shared" si="234"/>
        <v>#DIV/0!</v>
      </c>
      <c r="J389" s="178">
        <f t="shared" si="246"/>
        <v>5.4347826086956523</v>
      </c>
      <c r="K389" s="178">
        <f t="shared" si="247"/>
        <v>104</v>
      </c>
      <c r="L389" s="178">
        <f t="shared" si="248"/>
        <v>103.84615384615385</v>
      </c>
    </row>
    <row r="390" spans="1:12" ht="12" customHeight="1">
      <c r="A390" s="403" t="s">
        <v>197</v>
      </c>
      <c r="B390" s="403"/>
      <c r="C390" s="403"/>
      <c r="D390" s="266">
        <f t="shared" ref="D390" si="266">D393</f>
        <v>0</v>
      </c>
      <c r="E390" s="113">
        <f>E393</f>
        <v>23000</v>
      </c>
      <c r="F390" s="225">
        <f>F393</f>
        <v>1250</v>
      </c>
      <c r="G390" s="113">
        <f>G393</f>
        <v>1300</v>
      </c>
      <c r="H390" s="113">
        <f>H393</f>
        <v>1350</v>
      </c>
      <c r="I390" s="179" t="e">
        <f t="shared" si="234"/>
        <v>#DIV/0!</v>
      </c>
      <c r="J390" s="179">
        <f t="shared" si="246"/>
        <v>5.4347826086956523</v>
      </c>
      <c r="K390" s="179">
        <f t="shared" si="247"/>
        <v>104</v>
      </c>
      <c r="L390" s="179">
        <f t="shared" si="248"/>
        <v>103.84615384615385</v>
      </c>
    </row>
    <row r="391" spans="1:12" ht="12" customHeight="1">
      <c r="A391" s="412" t="s">
        <v>67</v>
      </c>
      <c r="B391" s="412"/>
      <c r="C391" s="412"/>
      <c r="D391" s="267">
        <f t="shared" ref="D391" si="267">D390-D392</f>
        <v>0</v>
      </c>
      <c r="E391" s="114">
        <f>E390-E392</f>
        <v>-48100</v>
      </c>
      <c r="F391" s="226">
        <f>F390-F392</f>
        <v>-69850</v>
      </c>
      <c r="G391" s="114">
        <f>G390-G392</f>
        <v>-69800</v>
      </c>
      <c r="H391" s="114">
        <f>H390-H392</f>
        <v>-69750</v>
      </c>
      <c r="I391" s="180" t="e">
        <f t="shared" si="234"/>
        <v>#DIV/0!</v>
      </c>
      <c r="J391" s="180">
        <f t="shared" si="246"/>
        <v>145.21829521829522</v>
      </c>
      <c r="K391" s="180">
        <f t="shared" si="247"/>
        <v>99.928418038654257</v>
      </c>
      <c r="L391" s="180">
        <f t="shared" si="248"/>
        <v>99.928366762177646</v>
      </c>
    </row>
    <row r="392" spans="1:12" ht="12" customHeight="1">
      <c r="A392" s="413" t="s">
        <v>68</v>
      </c>
      <c r="B392" s="413"/>
      <c r="C392" s="413"/>
      <c r="D392" s="267">
        <v>0</v>
      </c>
      <c r="E392" s="114">
        <v>71100</v>
      </c>
      <c r="F392" s="226">
        <v>71100</v>
      </c>
      <c r="G392" s="114">
        <v>71100</v>
      </c>
      <c r="H392" s="114">
        <v>71100</v>
      </c>
      <c r="I392" s="180" t="e">
        <f t="shared" si="234"/>
        <v>#DIV/0!</v>
      </c>
      <c r="J392" s="180">
        <f t="shared" si="246"/>
        <v>100</v>
      </c>
      <c r="K392" s="180">
        <f t="shared" si="247"/>
        <v>100</v>
      </c>
      <c r="L392" s="180">
        <f t="shared" si="248"/>
        <v>100</v>
      </c>
    </row>
    <row r="393" spans="1:12" ht="12" customHeight="1">
      <c r="A393" s="26"/>
      <c r="B393" s="35">
        <v>4</v>
      </c>
      <c r="C393" s="36" t="s">
        <v>202</v>
      </c>
      <c r="D393" s="271">
        <f t="shared" ref="D393" si="268">D394</f>
        <v>0</v>
      </c>
      <c r="E393" s="118">
        <f>E394</f>
        <v>23000</v>
      </c>
      <c r="F393" s="231">
        <f>F394</f>
        <v>1250</v>
      </c>
      <c r="G393" s="118">
        <f>G394</f>
        <v>1300</v>
      </c>
      <c r="H393" s="118">
        <f>H394</f>
        <v>1350</v>
      </c>
      <c r="I393" s="176" t="e">
        <f t="shared" si="234"/>
        <v>#DIV/0!</v>
      </c>
      <c r="J393" s="176">
        <f t="shared" si="246"/>
        <v>5.4347826086956523</v>
      </c>
      <c r="K393" s="176">
        <f t="shared" si="247"/>
        <v>104</v>
      </c>
      <c r="L393" s="176">
        <f t="shared" si="248"/>
        <v>103.84615384615385</v>
      </c>
    </row>
    <row r="394" spans="1:12" ht="12" customHeight="1">
      <c r="A394" s="26"/>
      <c r="B394" s="35">
        <v>42</v>
      </c>
      <c r="C394" s="36" t="s">
        <v>203</v>
      </c>
      <c r="D394" s="268">
        <f t="shared" ref="D394" si="269">SUM(D395:D395)</f>
        <v>0</v>
      </c>
      <c r="E394" s="115">
        <f>SUM(E395:E395)</f>
        <v>23000</v>
      </c>
      <c r="F394" s="227">
        <f>SUM(F395:F395)</f>
        <v>1250</v>
      </c>
      <c r="G394" s="115">
        <f>SUM(G395:G395)</f>
        <v>1300</v>
      </c>
      <c r="H394" s="115">
        <f>SUM(H395:H395)</f>
        <v>1350</v>
      </c>
      <c r="I394" s="176" t="e">
        <f t="shared" si="234"/>
        <v>#DIV/0!</v>
      </c>
      <c r="J394" s="176">
        <f t="shared" si="246"/>
        <v>5.4347826086956523</v>
      </c>
      <c r="K394" s="176">
        <f t="shared" si="247"/>
        <v>104</v>
      </c>
      <c r="L394" s="176">
        <f t="shared" si="248"/>
        <v>103.84615384615385</v>
      </c>
    </row>
    <row r="395" spans="1:12" ht="12" customHeight="1">
      <c r="A395" s="26"/>
      <c r="B395" s="37">
        <v>421</v>
      </c>
      <c r="C395" s="39" t="s">
        <v>204</v>
      </c>
      <c r="D395" s="97">
        <v>0</v>
      </c>
      <c r="E395" s="146">
        <v>23000</v>
      </c>
      <c r="F395" s="232">
        <v>1250</v>
      </c>
      <c r="G395" s="116">
        <v>1300</v>
      </c>
      <c r="H395" s="116">
        <v>1350</v>
      </c>
      <c r="I395" s="176" t="e">
        <f t="shared" si="234"/>
        <v>#DIV/0!</v>
      </c>
      <c r="J395" s="176">
        <f t="shared" si="246"/>
        <v>5.4347826086956523</v>
      </c>
      <c r="K395" s="176">
        <f t="shared" si="247"/>
        <v>104</v>
      </c>
      <c r="L395" s="176">
        <f t="shared" si="248"/>
        <v>103.84615384615385</v>
      </c>
    </row>
    <row r="396" spans="1:12" ht="12" customHeight="1">
      <c r="A396" s="396" t="s">
        <v>110</v>
      </c>
      <c r="B396" s="396"/>
      <c r="C396" s="396"/>
      <c r="D396" s="279">
        <f t="shared" ref="D396:D399" si="270">D397</f>
        <v>0</v>
      </c>
      <c r="E396" s="125">
        <f t="shared" ref="E396:H399" si="271">E397</f>
        <v>700</v>
      </c>
      <c r="F396" s="238">
        <f t="shared" si="271"/>
        <v>700</v>
      </c>
      <c r="G396" s="125">
        <f t="shared" si="271"/>
        <v>700</v>
      </c>
      <c r="H396" s="125">
        <f t="shared" si="271"/>
        <v>700</v>
      </c>
      <c r="I396" s="178" t="e">
        <f t="shared" si="234"/>
        <v>#DIV/0!</v>
      </c>
      <c r="J396" s="178">
        <f t="shared" si="246"/>
        <v>100</v>
      </c>
      <c r="K396" s="178">
        <f t="shared" si="247"/>
        <v>100</v>
      </c>
      <c r="L396" s="178">
        <f t="shared" si="248"/>
        <v>100</v>
      </c>
    </row>
    <row r="397" spans="1:12" ht="12" customHeight="1">
      <c r="A397" s="414" t="s">
        <v>199</v>
      </c>
      <c r="B397" s="415"/>
      <c r="C397" s="415"/>
      <c r="D397" s="266">
        <f t="shared" si="270"/>
        <v>0</v>
      </c>
      <c r="E397" s="113">
        <f t="shared" si="271"/>
        <v>700</v>
      </c>
      <c r="F397" s="225">
        <f t="shared" si="271"/>
        <v>700</v>
      </c>
      <c r="G397" s="113">
        <f t="shared" si="271"/>
        <v>700</v>
      </c>
      <c r="H397" s="113">
        <f t="shared" si="271"/>
        <v>700</v>
      </c>
      <c r="I397" s="179" t="e">
        <f t="shared" si="234"/>
        <v>#DIV/0!</v>
      </c>
      <c r="J397" s="179">
        <f t="shared" si="246"/>
        <v>100</v>
      </c>
      <c r="K397" s="179">
        <f t="shared" si="247"/>
        <v>100</v>
      </c>
      <c r="L397" s="179">
        <f t="shared" si="248"/>
        <v>100</v>
      </c>
    </row>
    <row r="398" spans="1:12" ht="12" customHeight="1">
      <c r="A398" s="399" t="s">
        <v>103</v>
      </c>
      <c r="B398" s="400"/>
      <c r="C398" s="400"/>
      <c r="D398" s="267">
        <f t="shared" si="270"/>
        <v>0</v>
      </c>
      <c r="E398" s="114">
        <f t="shared" si="271"/>
        <v>700</v>
      </c>
      <c r="F398" s="226">
        <f t="shared" si="271"/>
        <v>700</v>
      </c>
      <c r="G398" s="114">
        <f t="shared" si="271"/>
        <v>700</v>
      </c>
      <c r="H398" s="114">
        <f t="shared" si="271"/>
        <v>700</v>
      </c>
      <c r="I398" s="180" t="e">
        <f t="shared" si="234"/>
        <v>#DIV/0!</v>
      </c>
      <c r="J398" s="180">
        <f t="shared" si="246"/>
        <v>100</v>
      </c>
      <c r="K398" s="180">
        <f t="shared" si="247"/>
        <v>100</v>
      </c>
      <c r="L398" s="180">
        <f t="shared" si="248"/>
        <v>100</v>
      </c>
    </row>
    <row r="399" spans="1:12" ht="12" customHeight="1">
      <c r="A399" s="26"/>
      <c r="B399" s="35">
        <v>4</v>
      </c>
      <c r="C399" s="39" t="s">
        <v>200</v>
      </c>
      <c r="D399" s="271">
        <f t="shared" si="270"/>
        <v>0</v>
      </c>
      <c r="E399" s="118">
        <f t="shared" si="271"/>
        <v>700</v>
      </c>
      <c r="F399" s="231">
        <f t="shared" si="271"/>
        <v>700</v>
      </c>
      <c r="G399" s="118">
        <f t="shared" si="271"/>
        <v>700</v>
      </c>
      <c r="H399" s="118">
        <f t="shared" si="271"/>
        <v>700</v>
      </c>
      <c r="I399" s="176" t="e">
        <f t="shared" si="234"/>
        <v>#DIV/0!</v>
      </c>
      <c r="J399" s="176">
        <f t="shared" si="246"/>
        <v>100</v>
      </c>
      <c r="K399" s="176">
        <f t="shared" si="247"/>
        <v>100</v>
      </c>
      <c r="L399" s="176">
        <f t="shared" si="248"/>
        <v>100</v>
      </c>
    </row>
    <row r="400" spans="1:12" ht="12" customHeight="1">
      <c r="A400" s="26"/>
      <c r="B400" s="35">
        <v>42</v>
      </c>
      <c r="C400" s="36" t="s">
        <v>117</v>
      </c>
      <c r="D400" s="268">
        <f t="shared" ref="D400" si="272">SUM(D401:D401)</f>
        <v>0</v>
      </c>
      <c r="E400" s="115">
        <f>SUM(E401:E401)</f>
        <v>700</v>
      </c>
      <c r="F400" s="227">
        <f>SUM(F401:F401)</f>
        <v>700</v>
      </c>
      <c r="G400" s="115">
        <f>SUM(G401:G401)</f>
        <v>700</v>
      </c>
      <c r="H400" s="115">
        <f>SUM(H401:H401)</f>
        <v>700</v>
      </c>
      <c r="I400" s="176" t="e">
        <f t="shared" si="234"/>
        <v>#DIV/0!</v>
      </c>
      <c r="J400" s="176">
        <f t="shared" si="246"/>
        <v>100</v>
      </c>
      <c r="K400" s="176">
        <f t="shared" si="247"/>
        <v>100</v>
      </c>
      <c r="L400" s="176">
        <f t="shared" si="248"/>
        <v>100</v>
      </c>
    </row>
    <row r="401" spans="1:12" ht="12" customHeight="1">
      <c r="A401" s="26"/>
      <c r="B401" s="37">
        <v>426</v>
      </c>
      <c r="C401" s="39" t="s">
        <v>40</v>
      </c>
      <c r="D401" s="97">
        <v>0</v>
      </c>
      <c r="E401" s="146">
        <v>700</v>
      </c>
      <c r="F401" s="232">
        <v>700</v>
      </c>
      <c r="G401" s="116">
        <f>F401</f>
        <v>700</v>
      </c>
      <c r="H401" s="116">
        <f>G401</f>
        <v>700</v>
      </c>
      <c r="I401" s="176" t="e">
        <f t="shared" si="234"/>
        <v>#DIV/0!</v>
      </c>
      <c r="J401" s="176">
        <f t="shared" si="246"/>
        <v>100</v>
      </c>
      <c r="K401" s="176">
        <f t="shared" si="247"/>
        <v>100</v>
      </c>
      <c r="L401" s="176">
        <f t="shared" si="248"/>
        <v>100</v>
      </c>
    </row>
    <row r="402" spans="1:12" ht="12" customHeight="1">
      <c r="A402" s="407" t="s">
        <v>196</v>
      </c>
      <c r="B402" s="407"/>
      <c r="C402" s="407"/>
      <c r="D402" s="264">
        <f t="shared" ref="D402" si="273">D403</f>
        <v>1950</v>
      </c>
      <c r="E402" s="112">
        <f>SUM(E405,E409)</f>
        <v>3200</v>
      </c>
      <c r="F402" s="224">
        <f>SUM(F405,F409)</f>
        <v>4450</v>
      </c>
      <c r="G402" s="112">
        <f>SUM(G405,G409)</f>
        <v>4450</v>
      </c>
      <c r="H402" s="112">
        <f>SUM(H405,H409)</f>
        <v>4450</v>
      </c>
      <c r="I402" s="178">
        <f t="shared" si="234"/>
        <v>164.10256410256409</v>
      </c>
      <c r="J402" s="178">
        <f t="shared" si="246"/>
        <v>139.0625</v>
      </c>
      <c r="K402" s="178">
        <f t="shared" si="247"/>
        <v>100</v>
      </c>
      <c r="L402" s="178">
        <f t="shared" si="248"/>
        <v>100</v>
      </c>
    </row>
    <row r="403" spans="1:12" ht="12" customHeight="1">
      <c r="A403" s="403" t="s">
        <v>197</v>
      </c>
      <c r="B403" s="403"/>
      <c r="C403" s="403"/>
      <c r="D403" s="266">
        <f>D405</f>
        <v>1950</v>
      </c>
      <c r="E403" s="113">
        <f>E405</f>
        <v>2100</v>
      </c>
      <c r="F403" s="225">
        <f>F405</f>
        <v>3450</v>
      </c>
      <c r="G403" s="113">
        <f>G405</f>
        <v>3450</v>
      </c>
      <c r="H403" s="113">
        <f>H405</f>
        <v>3450</v>
      </c>
      <c r="I403" s="179">
        <f t="shared" si="234"/>
        <v>107.69230769230769</v>
      </c>
      <c r="J403" s="179">
        <f t="shared" si="246"/>
        <v>164.28571428571428</v>
      </c>
      <c r="K403" s="179">
        <f t="shared" si="247"/>
        <v>100</v>
      </c>
      <c r="L403" s="179">
        <f t="shared" si="248"/>
        <v>100</v>
      </c>
    </row>
    <row r="404" spans="1:12" ht="12" customHeight="1">
      <c r="A404" s="399" t="s">
        <v>103</v>
      </c>
      <c r="B404" s="400"/>
      <c r="C404" s="400"/>
      <c r="D404" s="267">
        <v>0</v>
      </c>
      <c r="E404" s="114">
        <v>23001</v>
      </c>
      <c r="F404" s="226">
        <v>23001</v>
      </c>
      <c r="G404" s="114">
        <v>23001</v>
      </c>
      <c r="H404" s="114">
        <v>23001</v>
      </c>
      <c r="I404" s="180" t="e">
        <f t="shared" si="234"/>
        <v>#DIV/0!</v>
      </c>
      <c r="J404" s="180">
        <f t="shared" si="246"/>
        <v>100</v>
      </c>
      <c r="K404" s="180">
        <f t="shared" si="247"/>
        <v>100</v>
      </c>
      <c r="L404" s="180">
        <f t="shared" si="248"/>
        <v>100</v>
      </c>
    </row>
    <row r="405" spans="1:12" ht="12" customHeight="1">
      <c r="A405" s="26"/>
      <c r="B405" s="35">
        <v>3</v>
      </c>
      <c r="C405" s="36" t="s">
        <v>57</v>
      </c>
      <c r="D405" s="271">
        <f>D406</f>
        <v>1950</v>
      </c>
      <c r="E405" s="289">
        <f t="shared" ref="E405:H405" si="274">E406</f>
        <v>2100</v>
      </c>
      <c r="F405" s="235">
        <f t="shared" si="274"/>
        <v>3450</v>
      </c>
      <c r="G405" s="289">
        <f t="shared" si="274"/>
        <v>3450</v>
      </c>
      <c r="H405" s="289">
        <f t="shared" si="274"/>
        <v>3450</v>
      </c>
      <c r="I405" s="176">
        <f t="shared" si="234"/>
        <v>107.69230769230769</v>
      </c>
      <c r="J405" s="176">
        <f t="shared" si="246"/>
        <v>164.28571428571428</v>
      </c>
      <c r="K405" s="176">
        <f t="shared" si="247"/>
        <v>100</v>
      </c>
      <c r="L405" s="176">
        <f t="shared" si="248"/>
        <v>100</v>
      </c>
    </row>
    <row r="406" spans="1:12" ht="12" customHeight="1">
      <c r="A406" s="26"/>
      <c r="B406" s="35">
        <v>32</v>
      </c>
      <c r="C406" s="36" t="s">
        <v>58</v>
      </c>
      <c r="D406" s="268">
        <f>SUM(D407:D408)</f>
        <v>1950</v>
      </c>
      <c r="E406" s="307">
        <f t="shared" ref="E406" si="275">SUM(E407:E408)</f>
        <v>2100</v>
      </c>
      <c r="F406" s="306">
        <f t="shared" ref="F406:H406" si="276">SUM(F407:F408)</f>
        <v>3450</v>
      </c>
      <c r="G406" s="307">
        <f t="shared" si="276"/>
        <v>3450</v>
      </c>
      <c r="H406" s="307">
        <f t="shared" si="276"/>
        <v>3450</v>
      </c>
      <c r="I406" s="176">
        <f t="shared" si="234"/>
        <v>107.69230769230769</v>
      </c>
      <c r="J406" s="176">
        <f t="shared" si="246"/>
        <v>164.28571428571428</v>
      </c>
      <c r="K406" s="176">
        <f t="shared" si="247"/>
        <v>100</v>
      </c>
      <c r="L406" s="176">
        <f t="shared" si="248"/>
        <v>100</v>
      </c>
    </row>
    <row r="407" spans="1:12" ht="12" customHeight="1">
      <c r="A407" s="26"/>
      <c r="B407" s="37">
        <v>322</v>
      </c>
      <c r="C407" s="39" t="s">
        <v>198</v>
      </c>
      <c r="D407" s="97">
        <v>0</v>
      </c>
      <c r="E407" s="146">
        <v>700</v>
      </c>
      <c r="F407" s="232">
        <v>700</v>
      </c>
      <c r="G407" s="116">
        <f>F407</f>
        <v>700</v>
      </c>
      <c r="H407" s="116">
        <f>G407</f>
        <v>700</v>
      </c>
      <c r="I407" s="176" t="e">
        <f t="shared" si="234"/>
        <v>#DIV/0!</v>
      </c>
      <c r="J407" s="176">
        <f t="shared" si="246"/>
        <v>100</v>
      </c>
      <c r="K407" s="176">
        <f t="shared" si="247"/>
        <v>100</v>
      </c>
      <c r="L407" s="176">
        <f t="shared" si="248"/>
        <v>100</v>
      </c>
    </row>
    <row r="408" spans="1:12" ht="12" customHeight="1">
      <c r="A408" s="26"/>
      <c r="B408" s="56">
        <v>323</v>
      </c>
      <c r="C408" s="39" t="s">
        <v>111</v>
      </c>
      <c r="D408" s="97">
        <v>1950</v>
      </c>
      <c r="E408" s="146">
        <v>1400</v>
      </c>
      <c r="F408" s="232">
        <v>2750</v>
      </c>
      <c r="G408" s="116">
        <f>F408</f>
        <v>2750</v>
      </c>
      <c r="H408" s="116">
        <f>G408</f>
        <v>2750</v>
      </c>
      <c r="I408" s="176">
        <f t="shared" si="234"/>
        <v>71.794871794871796</v>
      </c>
      <c r="J408" s="176">
        <f t="shared" si="246"/>
        <v>196.42857142857142</v>
      </c>
      <c r="K408" s="176">
        <f t="shared" si="247"/>
        <v>100</v>
      </c>
      <c r="L408" s="176">
        <f t="shared" si="248"/>
        <v>100</v>
      </c>
    </row>
    <row r="409" spans="1:12" ht="12" customHeight="1">
      <c r="A409" s="26"/>
      <c r="B409" s="43">
        <v>38</v>
      </c>
      <c r="C409" s="57" t="s">
        <v>144</v>
      </c>
      <c r="D409" s="286">
        <f t="shared" ref="D409" si="277">SUM(D410:D410)</f>
        <v>0</v>
      </c>
      <c r="E409" s="134">
        <f>SUM(E410:E410)</f>
        <v>1100</v>
      </c>
      <c r="F409" s="248">
        <f>SUM(F410:F410)</f>
        <v>1000</v>
      </c>
      <c r="G409" s="134">
        <f>SUM(G410:G410)</f>
        <v>1000</v>
      </c>
      <c r="H409" s="134">
        <f>SUM(H410:H410)</f>
        <v>1000</v>
      </c>
      <c r="I409" s="196" t="e">
        <f t="shared" si="234"/>
        <v>#DIV/0!</v>
      </c>
      <c r="J409" s="196">
        <f t="shared" si="246"/>
        <v>90.909090909090907</v>
      </c>
      <c r="K409" s="196">
        <f t="shared" si="247"/>
        <v>100</v>
      </c>
      <c r="L409" s="196">
        <f t="shared" si="248"/>
        <v>100</v>
      </c>
    </row>
    <row r="410" spans="1:12" ht="12" customHeight="1">
      <c r="A410" s="26"/>
      <c r="B410" s="37">
        <v>381</v>
      </c>
      <c r="C410" s="39" t="s">
        <v>31</v>
      </c>
      <c r="D410" s="97">
        <v>0</v>
      </c>
      <c r="E410" s="146">
        <v>1100</v>
      </c>
      <c r="F410" s="232">
        <v>1000</v>
      </c>
      <c r="G410" s="116">
        <f>F410</f>
        <v>1000</v>
      </c>
      <c r="H410" s="116">
        <f>G410</f>
        <v>1000</v>
      </c>
      <c r="I410" s="176" t="e">
        <f t="shared" ref="I410:I472" si="278">E410/D410*100</f>
        <v>#DIV/0!</v>
      </c>
      <c r="J410" s="176">
        <f t="shared" si="246"/>
        <v>90.909090909090907</v>
      </c>
      <c r="K410" s="176">
        <f t="shared" si="247"/>
        <v>100</v>
      </c>
      <c r="L410" s="176">
        <f t="shared" si="248"/>
        <v>100</v>
      </c>
    </row>
    <row r="411" spans="1:12" ht="12" customHeight="1">
      <c r="A411" s="407" t="s">
        <v>193</v>
      </c>
      <c r="B411" s="407"/>
      <c r="C411" s="407"/>
      <c r="D411" s="279">
        <f t="shared" ref="D411:D414" si="279">D412</f>
        <v>500</v>
      </c>
      <c r="E411" s="125">
        <f t="shared" ref="E411:H414" si="280">E412</f>
        <v>3400</v>
      </c>
      <c r="F411" s="238">
        <f t="shared" si="280"/>
        <v>3500</v>
      </c>
      <c r="G411" s="125">
        <f t="shared" si="280"/>
        <v>3500</v>
      </c>
      <c r="H411" s="125">
        <f t="shared" si="280"/>
        <v>3500</v>
      </c>
      <c r="I411" s="178">
        <f t="shared" si="278"/>
        <v>680</v>
      </c>
      <c r="J411" s="178">
        <f t="shared" si="246"/>
        <v>102.94117647058823</v>
      </c>
      <c r="K411" s="178">
        <f t="shared" si="247"/>
        <v>100</v>
      </c>
      <c r="L411" s="178">
        <f t="shared" si="248"/>
        <v>100</v>
      </c>
    </row>
    <row r="412" spans="1:12" ht="12" customHeight="1">
      <c r="A412" s="411" t="s">
        <v>194</v>
      </c>
      <c r="B412" s="411"/>
      <c r="C412" s="411"/>
      <c r="D412" s="266">
        <f t="shared" si="279"/>
        <v>500</v>
      </c>
      <c r="E412" s="113">
        <f t="shared" si="280"/>
        <v>3400</v>
      </c>
      <c r="F412" s="225">
        <f t="shared" si="280"/>
        <v>3500</v>
      </c>
      <c r="G412" s="113">
        <f t="shared" si="280"/>
        <v>3500</v>
      </c>
      <c r="H412" s="113">
        <f t="shared" si="280"/>
        <v>3500</v>
      </c>
      <c r="I412" s="179">
        <f t="shared" si="278"/>
        <v>680</v>
      </c>
      <c r="J412" s="179">
        <f t="shared" si="246"/>
        <v>102.94117647058823</v>
      </c>
      <c r="K412" s="179">
        <f t="shared" si="247"/>
        <v>100</v>
      </c>
      <c r="L412" s="179">
        <f t="shared" si="248"/>
        <v>100</v>
      </c>
    </row>
    <row r="413" spans="1:12" ht="12" customHeight="1">
      <c r="A413" s="399" t="s">
        <v>103</v>
      </c>
      <c r="B413" s="400"/>
      <c r="C413" s="400"/>
      <c r="D413" s="267">
        <f t="shared" si="279"/>
        <v>500</v>
      </c>
      <c r="E413" s="114">
        <f t="shared" si="280"/>
        <v>3400</v>
      </c>
      <c r="F413" s="226">
        <f t="shared" si="280"/>
        <v>3500</v>
      </c>
      <c r="G413" s="114">
        <f t="shared" si="280"/>
        <v>3500</v>
      </c>
      <c r="H413" s="114">
        <f t="shared" si="280"/>
        <v>3500</v>
      </c>
      <c r="I413" s="180">
        <f t="shared" si="278"/>
        <v>680</v>
      </c>
      <c r="J413" s="180">
        <f t="shared" si="246"/>
        <v>102.94117647058823</v>
      </c>
      <c r="K413" s="180">
        <f t="shared" si="247"/>
        <v>100</v>
      </c>
      <c r="L413" s="180">
        <f t="shared" si="248"/>
        <v>100</v>
      </c>
    </row>
    <row r="414" spans="1:12" ht="12" customHeight="1">
      <c r="A414" s="26"/>
      <c r="B414" s="35">
        <v>3</v>
      </c>
      <c r="C414" s="36" t="s">
        <v>57</v>
      </c>
      <c r="D414" s="271">
        <f t="shared" si="279"/>
        <v>500</v>
      </c>
      <c r="E414" s="118">
        <f t="shared" si="280"/>
        <v>3400</v>
      </c>
      <c r="F414" s="231">
        <f t="shared" si="280"/>
        <v>3500</v>
      </c>
      <c r="G414" s="118">
        <f t="shared" si="280"/>
        <v>3500</v>
      </c>
      <c r="H414" s="118">
        <f t="shared" si="280"/>
        <v>3500</v>
      </c>
      <c r="I414" s="176">
        <f t="shared" si="278"/>
        <v>680</v>
      </c>
      <c r="J414" s="176">
        <f t="shared" si="246"/>
        <v>102.94117647058823</v>
      </c>
      <c r="K414" s="176">
        <f t="shared" si="247"/>
        <v>100</v>
      </c>
      <c r="L414" s="176">
        <f t="shared" si="248"/>
        <v>100</v>
      </c>
    </row>
    <row r="415" spans="1:12" ht="12" customHeight="1">
      <c r="A415" s="26"/>
      <c r="B415" s="35">
        <v>38</v>
      </c>
      <c r="C415" s="36" t="s">
        <v>195</v>
      </c>
      <c r="D415" s="268">
        <f t="shared" ref="D415" si="281">SUM(D416:D416)</f>
        <v>500</v>
      </c>
      <c r="E415" s="115">
        <f>SUM(E416:E416)</f>
        <v>3400</v>
      </c>
      <c r="F415" s="227">
        <f>SUM(F416:F416)</f>
        <v>3500</v>
      </c>
      <c r="G415" s="115">
        <f>SUM(G416:G416)</f>
        <v>3500</v>
      </c>
      <c r="H415" s="115">
        <f>SUM(H416:H416)</f>
        <v>3500</v>
      </c>
      <c r="I415" s="176">
        <f t="shared" si="278"/>
        <v>680</v>
      </c>
      <c r="J415" s="176">
        <f t="shared" si="246"/>
        <v>102.94117647058823</v>
      </c>
      <c r="K415" s="176">
        <f t="shared" si="247"/>
        <v>100</v>
      </c>
      <c r="L415" s="176">
        <f t="shared" si="248"/>
        <v>100</v>
      </c>
    </row>
    <row r="416" spans="1:12" ht="12" customHeight="1">
      <c r="A416" s="26"/>
      <c r="B416" s="37">
        <v>381</v>
      </c>
      <c r="C416" s="39" t="s">
        <v>31</v>
      </c>
      <c r="D416" s="97">
        <v>500</v>
      </c>
      <c r="E416" s="146">
        <v>3400</v>
      </c>
      <c r="F416" s="232">
        <v>3500</v>
      </c>
      <c r="G416" s="116">
        <f>F416</f>
        <v>3500</v>
      </c>
      <c r="H416" s="116">
        <f>G416</f>
        <v>3500</v>
      </c>
      <c r="I416" s="176">
        <f t="shared" si="278"/>
        <v>680</v>
      </c>
      <c r="J416" s="176">
        <f t="shared" si="246"/>
        <v>102.94117647058823</v>
      </c>
      <c r="K416" s="176">
        <f t="shared" si="247"/>
        <v>100</v>
      </c>
      <c r="L416" s="176">
        <f t="shared" si="248"/>
        <v>100</v>
      </c>
    </row>
    <row r="417" spans="1:12" ht="12" customHeight="1">
      <c r="A417" s="409" t="s">
        <v>112</v>
      </c>
      <c r="B417" s="409"/>
      <c r="C417" s="409"/>
      <c r="D417" s="281">
        <f t="shared" ref="D417" si="282">D418</f>
        <v>28562.920000000002</v>
      </c>
      <c r="E417" s="127">
        <f>E418</f>
        <v>175600</v>
      </c>
      <c r="F417" s="240">
        <f>F418</f>
        <v>286225</v>
      </c>
      <c r="G417" s="127">
        <f>G418</f>
        <v>290350</v>
      </c>
      <c r="H417" s="127">
        <f>H418</f>
        <v>295150</v>
      </c>
      <c r="I417" s="183">
        <f t="shared" si="278"/>
        <v>614.78308240193917</v>
      </c>
      <c r="J417" s="183">
        <f t="shared" si="246"/>
        <v>162.99829157175398</v>
      </c>
      <c r="K417" s="183">
        <f t="shared" si="247"/>
        <v>101.4411739016508</v>
      </c>
      <c r="L417" s="183">
        <f t="shared" si="248"/>
        <v>101.65317719993112</v>
      </c>
    </row>
    <row r="418" spans="1:12" ht="12" customHeight="1">
      <c r="A418" s="410" t="s">
        <v>192</v>
      </c>
      <c r="B418" s="410"/>
      <c r="C418" s="410"/>
      <c r="D418" s="262">
        <f t="shared" ref="D418" si="283">SUM(D419,D428,D434,D440)</f>
        <v>28562.920000000002</v>
      </c>
      <c r="E418" s="111">
        <f>SUM(E419,E428,E434,E440,E446,E452)</f>
        <v>175600</v>
      </c>
      <c r="F418" s="223">
        <f>SUM(F419,F428,F434,F440,F446,F452)</f>
        <v>286225</v>
      </c>
      <c r="G418" s="111">
        <f>SUM(G419,G428,G434,G440,G446,G452)</f>
        <v>290350</v>
      </c>
      <c r="H418" s="111">
        <f>SUM(H419,H428,H434,H440,H446,H452)</f>
        <v>295150</v>
      </c>
      <c r="I418" s="177">
        <f t="shared" si="278"/>
        <v>614.78308240193917</v>
      </c>
      <c r="J418" s="177">
        <f t="shared" si="246"/>
        <v>162.99829157175398</v>
      </c>
      <c r="K418" s="177">
        <f t="shared" si="247"/>
        <v>101.4411739016508</v>
      </c>
      <c r="L418" s="177">
        <f t="shared" si="248"/>
        <v>101.65317719993112</v>
      </c>
    </row>
    <row r="419" spans="1:12" ht="12" customHeight="1">
      <c r="A419" s="396" t="s">
        <v>113</v>
      </c>
      <c r="B419" s="396"/>
      <c r="C419" s="396"/>
      <c r="D419" s="279">
        <f t="shared" ref="D419" si="284">D420</f>
        <v>17443.490000000002</v>
      </c>
      <c r="E419" s="125">
        <f>E420</f>
        <v>18900</v>
      </c>
      <c r="F419" s="238">
        <f>F420</f>
        <v>43750</v>
      </c>
      <c r="G419" s="125">
        <f>G420</f>
        <v>45000</v>
      </c>
      <c r="H419" s="125">
        <f>H420</f>
        <v>45750</v>
      </c>
      <c r="I419" s="178">
        <f t="shared" si="278"/>
        <v>108.34987723213645</v>
      </c>
      <c r="J419" s="178">
        <f t="shared" si="246"/>
        <v>231.4814814814815</v>
      </c>
      <c r="K419" s="178">
        <f t="shared" si="247"/>
        <v>102.85714285714285</v>
      </c>
      <c r="L419" s="178">
        <f t="shared" si="248"/>
        <v>101.66666666666666</v>
      </c>
    </row>
    <row r="420" spans="1:12" ht="12" customHeight="1">
      <c r="A420" s="403" t="s">
        <v>184</v>
      </c>
      <c r="B420" s="403"/>
      <c r="C420" s="403"/>
      <c r="D420" s="266">
        <f t="shared" ref="D420" si="285">D423</f>
        <v>17443.490000000002</v>
      </c>
      <c r="E420" s="113">
        <f>E423</f>
        <v>18900</v>
      </c>
      <c r="F420" s="225">
        <f>F423</f>
        <v>43750</v>
      </c>
      <c r="G420" s="113">
        <f>G423</f>
        <v>45000</v>
      </c>
      <c r="H420" s="113">
        <f>H423</f>
        <v>45750</v>
      </c>
      <c r="I420" s="179">
        <f t="shared" si="278"/>
        <v>108.34987723213645</v>
      </c>
      <c r="J420" s="179">
        <f t="shared" si="246"/>
        <v>231.4814814814815</v>
      </c>
      <c r="K420" s="179">
        <f t="shared" si="247"/>
        <v>102.85714285714285</v>
      </c>
      <c r="L420" s="179">
        <f t="shared" si="248"/>
        <v>101.66666666666666</v>
      </c>
    </row>
    <row r="421" spans="1:12" ht="12" customHeight="1">
      <c r="A421" s="399" t="s">
        <v>103</v>
      </c>
      <c r="B421" s="400"/>
      <c r="C421" s="400"/>
      <c r="D421" s="267">
        <v>135000</v>
      </c>
      <c r="E421" s="114">
        <v>135000</v>
      </c>
      <c r="F421" s="226">
        <v>135000</v>
      </c>
      <c r="G421" s="114">
        <v>135000</v>
      </c>
      <c r="H421" s="114">
        <v>135000</v>
      </c>
      <c r="I421" s="180">
        <f t="shared" si="278"/>
        <v>100</v>
      </c>
      <c r="J421" s="180">
        <f t="shared" si="246"/>
        <v>100</v>
      </c>
      <c r="K421" s="180">
        <f t="shared" si="247"/>
        <v>100</v>
      </c>
      <c r="L421" s="180">
        <f t="shared" si="248"/>
        <v>100</v>
      </c>
    </row>
    <row r="422" spans="1:12" ht="12" customHeight="1">
      <c r="A422" s="408" t="s">
        <v>68</v>
      </c>
      <c r="B422" s="408"/>
      <c r="C422" s="408"/>
      <c r="D422" s="267">
        <v>35000</v>
      </c>
      <c r="E422" s="114">
        <v>35000</v>
      </c>
      <c r="F422" s="226">
        <v>35000</v>
      </c>
      <c r="G422" s="114">
        <v>35000</v>
      </c>
      <c r="H422" s="114">
        <v>35000</v>
      </c>
      <c r="I422" s="180">
        <f t="shared" si="278"/>
        <v>100</v>
      </c>
      <c r="J422" s="180">
        <f t="shared" si="246"/>
        <v>100</v>
      </c>
      <c r="K422" s="180">
        <f t="shared" si="247"/>
        <v>100</v>
      </c>
      <c r="L422" s="180">
        <f t="shared" si="248"/>
        <v>100</v>
      </c>
    </row>
    <row r="423" spans="1:12" ht="12" customHeight="1">
      <c r="A423" s="26"/>
      <c r="B423" s="35">
        <v>3</v>
      </c>
      <c r="C423" s="36" t="s">
        <v>57</v>
      </c>
      <c r="D423" s="271">
        <f t="shared" ref="D423" si="286">SUM(D424,D426)</f>
        <v>17443.490000000002</v>
      </c>
      <c r="E423" s="118">
        <f>SUM(E424,E426)</f>
        <v>18900</v>
      </c>
      <c r="F423" s="231">
        <f>SUM(F424,F426)</f>
        <v>43750</v>
      </c>
      <c r="G423" s="118">
        <f>SUM(G424,G426)</f>
        <v>45000</v>
      </c>
      <c r="H423" s="118">
        <f>SUM(H424,H426)</f>
        <v>45750</v>
      </c>
      <c r="I423" s="176">
        <f t="shared" si="278"/>
        <v>108.34987723213645</v>
      </c>
      <c r="J423" s="176">
        <f t="shared" si="246"/>
        <v>231.4814814814815</v>
      </c>
      <c r="K423" s="176">
        <f t="shared" si="247"/>
        <v>102.85714285714285</v>
      </c>
      <c r="L423" s="176">
        <f t="shared" si="248"/>
        <v>101.66666666666666</v>
      </c>
    </row>
    <row r="424" spans="1:12" ht="12" customHeight="1">
      <c r="A424" s="26"/>
      <c r="B424" s="35">
        <v>37</v>
      </c>
      <c r="C424" s="36" t="s">
        <v>100</v>
      </c>
      <c r="D424" s="268">
        <f t="shared" ref="D424" si="287">SUM(D425:D425)</f>
        <v>17443.490000000002</v>
      </c>
      <c r="E424" s="115">
        <f>SUM(E425:E425)</f>
        <v>17500</v>
      </c>
      <c r="F424" s="227">
        <f>SUM(F425:F425)</f>
        <v>42250</v>
      </c>
      <c r="G424" s="115">
        <f>SUM(G425:G425)</f>
        <v>43500</v>
      </c>
      <c r="H424" s="115">
        <f>SUM(H425:H425)</f>
        <v>44250</v>
      </c>
      <c r="I424" s="176">
        <f t="shared" si="278"/>
        <v>100.32396040012634</v>
      </c>
      <c r="J424" s="176">
        <f t="shared" si="246"/>
        <v>241.42857142857142</v>
      </c>
      <c r="K424" s="176">
        <f t="shared" si="247"/>
        <v>102.9585798816568</v>
      </c>
      <c r="L424" s="176">
        <f t="shared" si="248"/>
        <v>101.72413793103448</v>
      </c>
    </row>
    <row r="425" spans="1:12" ht="12" customHeight="1">
      <c r="A425" s="26"/>
      <c r="B425" s="37">
        <v>372</v>
      </c>
      <c r="C425" s="39" t="s">
        <v>256</v>
      </c>
      <c r="D425" s="97">
        <v>17443.490000000002</v>
      </c>
      <c r="E425" s="146">
        <v>17500</v>
      </c>
      <c r="F425" s="232">
        <v>42250</v>
      </c>
      <c r="G425" s="116">
        <v>43500</v>
      </c>
      <c r="H425" s="116">
        <v>44250</v>
      </c>
      <c r="I425" s="176">
        <f t="shared" si="278"/>
        <v>100.32396040012634</v>
      </c>
      <c r="J425" s="176">
        <f t="shared" ref="J425:J472" si="288">F425/E425*100</f>
        <v>241.42857142857142</v>
      </c>
      <c r="K425" s="176">
        <f t="shared" ref="K425:K472" si="289">G425/F425*100</f>
        <v>102.9585798816568</v>
      </c>
      <c r="L425" s="176">
        <f t="shared" ref="L425:L472" si="290">H425/G425*100</f>
        <v>101.72413793103448</v>
      </c>
    </row>
    <row r="426" spans="1:12" ht="12" customHeight="1">
      <c r="A426" s="26"/>
      <c r="B426" s="51">
        <v>38</v>
      </c>
      <c r="C426" s="39" t="s">
        <v>255</v>
      </c>
      <c r="D426" s="275">
        <f t="shared" ref="D426" si="291">D427</f>
        <v>0</v>
      </c>
      <c r="E426" s="121">
        <f>E427</f>
        <v>1400</v>
      </c>
      <c r="F426" s="234">
        <f>F427</f>
        <v>1500</v>
      </c>
      <c r="G426" s="121">
        <f>G427</f>
        <v>1500</v>
      </c>
      <c r="H426" s="121">
        <f>H427</f>
        <v>1500</v>
      </c>
      <c r="I426" s="176" t="e">
        <f t="shared" si="278"/>
        <v>#DIV/0!</v>
      </c>
      <c r="J426" s="176">
        <f t="shared" si="288"/>
        <v>107.14285714285714</v>
      </c>
      <c r="K426" s="176">
        <f t="shared" si="289"/>
        <v>100</v>
      </c>
      <c r="L426" s="176">
        <f t="shared" si="290"/>
        <v>100</v>
      </c>
    </row>
    <row r="427" spans="1:12" ht="12" customHeight="1">
      <c r="A427" s="26"/>
      <c r="B427" s="45">
        <v>381</v>
      </c>
      <c r="C427" s="39" t="s">
        <v>31</v>
      </c>
      <c r="D427" s="97">
        <v>0</v>
      </c>
      <c r="E427" s="146">
        <v>1400</v>
      </c>
      <c r="F427" s="232">
        <v>1500</v>
      </c>
      <c r="G427" s="116">
        <f>F427</f>
        <v>1500</v>
      </c>
      <c r="H427" s="116">
        <f>G427</f>
        <v>1500</v>
      </c>
      <c r="I427" s="176" t="e">
        <f t="shared" si="278"/>
        <v>#DIV/0!</v>
      </c>
      <c r="J427" s="176">
        <f t="shared" si="288"/>
        <v>107.14285714285714</v>
      </c>
      <c r="K427" s="176">
        <f t="shared" si="289"/>
        <v>100</v>
      </c>
      <c r="L427" s="176">
        <f t="shared" si="290"/>
        <v>100</v>
      </c>
    </row>
    <row r="428" spans="1:12" ht="12" customHeight="1">
      <c r="A428" s="396" t="s">
        <v>190</v>
      </c>
      <c r="B428" s="396"/>
      <c r="C428" s="396"/>
      <c r="D428" s="279">
        <f t="shared" ref="D428:D431" si="292">D429</f>
        <v>6370.75</v>
      </c>
      <c r="E428" s="125">
        <f t="shared" ref="E428:H431" si="293">E429</f>
        <v>5400</v>
      </c>
      <c r="F428" s="238">
        <f t="shared" si="293"/>
        <v>5500</v>
      </c>
      <c r="G428" s="125">
        <f t="shared" si="293"/>
        <v>5600</v>
      </c>
      <c r="H428" s="125">
        <f t="shared" si="293"/>
        <v>5700</v>
      </c>
      <c r="I428" s="178">
        <f t="shared" si="278"/>
        <v>84.762390613350078</v>
      </c>
      <c r="J428" s="178">
        <f t="shared" si="288"/>
        <v>101.85185185185186</v>
      </c>
      <c r="K428" s="178">
        <f t="shared" si="289"/>
        <v>101.81818181818181</v>
      </c>
      <c r="L428" s="178">
        <f t="shared" si="290"/>
        <v>101.78571428571428</v>
      </c>
    </row>
    <row r="429" spans="1:12" ht="12" customHeight="1">
      <c r="A429" s="403" t="s">
        <v>191</v>
      </c>
      <c r="B429" s="403"/>
      <c r="C429" s="403"/>
      <c r="D429" s="266">
        <f t="shared" si="292"/>
        <v>6370.75</v>
      </c>
      <c r="E429" s="113">
        <f t="shared" si="293"/>
        <v>5400</v>
      </c>
      <c r="F429" s="225">
        <f t="shared" si="293"/>
        <v>5500</v>
      </c>
      <c r="G429" s="113">
        <f t="shared" si="293"/>
        <v>5600</v>
      </c>
      <c r="H429" s="113">
        <f t="shared" si="293"/>
        <v>5700</v>
      </c>
      <c r="I429" s="179">
        <f t="shared" si="278"/>
        <v>84.762390613350078</v>
      </c>
      <c r="J429" s="179">
        <f t="shared" si="288"/>
        <v>101.85185185185186</v>
      </c>
      <c r="K429" s="179">
        <f t="shared" si="289"/>
        <v>101.81818181818181</v>
      </c>
      <c r="L429" s="179">
        <f t="shared" si="290"/>
        <v>101.78571428571428</v>
      </c>
    </row>
    <row r="430" spans="1:12" ht="12" customHeight="1">
      <c r="A430" s="399" t="s">
        <v>103</v>
      </c>
      <c r="B430" s="400"/>
      <c r="C430" s="400"/>
      <c r="D430" s="267">
        <f t="shared" si="292"/>
        <v>6370.75</v>
      </c>
      <c r="E430" s="114">
        <f t="shared" si="293"/>
        <v>5400</v>
      </c>
      <c r="F430" s="226">
        <f t="shared" si="293"/>
        <v>5500</v>
      </c>
      <c r="G430" s="114">
        <f t="shared" si="293"/>
        <v>5600</v>
      </c>
      <c r="H430" s="114">
        <f t="shared" si="293"/>
        <v>5700</v>
      </c>
      <c r="I430" s="180">
        <f t="shared" si="278"/>
        <v>84.762390613350078</v>
      </c>
      <c r="J430" s="180">
        <f t="shared" si="288"/>
        <v>101.85185185185186</v>
      </c>
      <c r="K430" s="180">
        <f t="shared" si="289"/>
        <v>101.81818181818181</v>
      </c>
      <c r="L430" s="180">
        <f t="shared" si="290"/>
        <v>101.78571428571428</v>
      </c>
    </row>
    <row r="431" spans="1:12" ht="12" customHeight="1">
      <c r="A431" s="26"/>
      <c r="B431" s="35">
        <v>3</v>
      </c>
      <c r="C431" s="36" t="s">
        <v>57</v>
      </c>
      <c r="D431" s="271">
        <f t="shared" si="292"/>
        <v>6370.75</v>
      </c>
      <c r="E431" s="118">
        <f t="shared" si="293"/>
        <v>5400</v>
      </c>
      <c r="F431" s="231">
        <f t="shared" si="293"/>
        <v>5500</v>
      </c>
      <c r="G431" s="118">
        <f t="shared" si="293"/>
        <v>5600</v>
      </c>
      <c r="H431" s="118">
        <f t="shared" si="293"/>
        <v>5700</v>
      </c>
      <c r="I431" s="176">
        <f t="shared" si="278"/>
        <v>84.762390613350078</v>
      </c>
      <c r="J431" s="176">
        <f t="shared" si="288"/>
        <v>101.85185185185186</v>
      </c>
      <c r="K431" s="176">
        <f t="shared" si="289"/>
        <v>101.81818181818181</v>
      </c>
      <c r="L431" s="176">
        <f t="shared" si="290"/>
        <v>101.78571428571428</v>
      </c>
    </row>
    <row r="432" spans="1:12" ht="12" customHeight="1">
      <c r="A432" s="26"/>
      <c r="B432" s="35">
        <v>37</v>
      </c>
      <c r="C432" s="36" t="s">
        <v>100</v>
      </c>
      <c r="D432" s="268">
        <f t="shared" ref="D432" si="294">SUM(D433:D433)</f>
        <v>6370.75</v>
      </c>
      <c r="E432" s="115">
        <f>SUM(E433:E433)</f>
        <v>5400</v>
      </c>
      <c r="F432" s="227">
        <f>SUM(F433:F433)</f>
        <v>5500</v>
      </c>
      <c r="G432" s="115">
        <f>SUM(G433:G433)</f>
        <v>5600</v>
      </c>
      <c r="H432" s="115">
        <f>SUM(H433:H433)</f>
        <v>5700</v>
      </c>
      <c r="I432" s="176">
        <f t="shared" si="278"/>
        <v>84.762390613350078</v>
      </c>
      <c r="J432" s="176">
        <f t="shared" si="288"/>
        <v>101.85185185185186</v>
      </c>
      <c r="K432" s="176">
        <f t="shared" si="289"/>
        <v>101.81818181818181</v>
      </c>
      <c r="L432" s="176">
        <f t="shared" si="290"/>
        <v>101.78571428571428</v>
      </c>
    </row>
    <row r="433" spans="1:12" ht="12" customHeight="1">
      <c r="A433" s="26"/>
      <c r="B433" s="37">
        <v>372</v>
      </c>
      <c r="C433" s="39" t="s">
        <v>101</v>
      </c>
      <c r="D433" s="97">
        <v>6370.75</v>
      </c>
      <c r="E433" s="146">
        <v>5400</v>
      </c>
      <c r="F433" s="232">
        <v>5500</v>
      </c>
      <c r="G433" s="116">
        <v>5600</v>
      </c>
      <c r="H433" s="116">
        <v>5700</v>
      </c>
      <c r="I433" s="176">
        <f t="shared" si="278"/>
        <v>84.762390613350078</v>
      </c>
      <c r="J433" s="176">
        <f t="shared" si="288"/>
        <v>101.85185185185186</v>
      </c>
      <c r="K433" s="176">
        <f t="shared" si="289"/>
        <v>101.81818181818181</v>
      </c>
      <c r="L433" s="176">
        <f t="shared" si="290"/>
        <v>101.78571428571428</v>
      </c>
    </row>
    <row r="434" spans="1:12" ht="12" customHeight="1">
      <c r="A434" s="396" t="s">
        <v>189</v>
      </c>
      <c r="B434" s="396"/>
      <c r="C434" s="396"/>
      <c r="D434" s="279">
        <f t="shared" ref="D434:D437" si="295">D435</f>
        <v>3500</v>
      </c>
      <c r="E434" s="125">
        <f t="shared" ref="E434:H437" si="296">E435</f>
        <v>4100</v>
      </c>
      <c r="F434" s="238">
        <f t="shared" si="296"/>
        <v>4250</v>
      </c>
      <c r="G434" s="125">
        <f t="shared" si="296"/>
        <v>4300</v>
      </c>
      <c r="H434" s="125">
        <f t="shared" si="296"/>
        <v>4350</v>
      </c>
      <c r="I434" s="178">
        <f t="shared" si="278"/>
        <v>117.14285714285715</v>
      </c>
      <c r="J434" s="178">
        <f t="shared" si="288"/>
        <v>103.65853658536585</v>
      </c>
      <c r="K434" s="178">
        <f t="shared" si="289"/>
        <v>101.17647058823529</v>
      </c>
      <c r="L434" s="178">
        <f t="shared" si="290"/>
        <v>101.16279069767442</v>
      </c>
    </row>
    <row r="435" spans="1:12" ht="12" customHeight="1">
      <c r="A435" s="403" t="s">
        <v>184</v>
      </c>
      <c r="B435" s="403"/>
      <c r="C435" s="403"/>
      <c r="D435" s="266">
        <f t="shared" si="295"/>
        <v>3500</v>
      </c>
      <c r="E435" s="113">
        <f t="shared" si="296"/>
        <v>4100</v>
      </c>
      <c r="F435" s="225">
        <f t="shared" si="296"/>
        <v>4250</v>
      </c>
      <c r="G435" s="113">
        <f t="shared" si="296"/>
        <v>4300</v>
      </c>
      <c r="H435" s="113">
        <f t="shared" si="296"/>
        <v>4350</v>
      </c>
      <c r="I435" s="179">
        <f t="shared" si="278"/>
        <v>117.14285714285715</v>
      </c>
      <c r="J435" s="179">
        <f t="shared" si="288"/>
        <v>103.65853658536585</v>
      </c>
      <c r="K435" s="179">
        <f t="shared" si="289"/>
        <v>101.17647058823529</v>
      </c>
      <c r="L435" s="179">
        <f t="shared" si="290"/>
        <v>101.16279069767442</v>
      </c>
    </row>
    <row r="436" spans="1:12" ht="12" customHeight="1">
      <c r="A436" s="399" t="s">
        <v>103</v>
      </c>
      <c r="B436" s="400"/>
      <c r="C436" s="400"/>
      <c r="D436" s="267">
        <f t="shared" si="295"/>
        <v>3500</v>
      </c>
      <c r="E436" s="114">
        <f t="shared" si="296"/>
        <v>4100</v>
      </c>
      <c r="F436" s="226">
        <f t="shared" si="296"/>
        <v>4250</v>
      </c>
      <c r="G436" s="114">
        <f t="shared" si="296"/>
        <v>4300</v>
      </c>
      <c r="H436" s="114">
        <f t="shared" si="296"/>
        <v>4350</v>
      </c>
      <c r="I436" s="180">
        <f t="shared" si="278"/>
        <v>117.14285714285715</v>
      </c>
      <c r="J436" s="180">
        <f t="shared" si="288"/>
        <v>103.65853658536585</v>
      </c>
      <c r="K436" s="180">
        <f t="shared" si="289"/>
        <v>101.17647058823529</v>
      </c>
      <c r="L436" s="180">
        <f t="shared" si="290"/>
        <v>101.16279069767442</v>
      </c>
    </row>
    <row r="437" spans="1:12" ht="12" customHeight="1">
      <c r="A437" s="26"/>
      <c r="B437" s="35">
        <v>3</v>
      </c>
      <c r="C437" s="36" t="s">
        <v>57</v>
      </c>
      <c r="D437" s="271">
        <f t="shared" si="295"/>
        <v>3500</v>
      </c>
      <c r="E437" s="118">
        <f t="shared" si="296"/>
        <v>4100</v>
      </c>
      <c r="F437" s="231">
        <f t="shared" si="296"/>
        <v>4250</v>
      </c>
      <c r="G437" s="118">
        <f t="shared" si="296"/>
        <v>4300</v>
      </c>
      <c r="H437" s="118">
        <f t="shared" si="296"/>
        <v>4350</v>
      </c>
      <c r="I437" s="176">
        <f t="shared" si="278"/>
        <v>117.14285714285715</v>
      </c>
      <c r="J437" s="176">
        <f t="shared" si="288"/>
        <v>103.65853658536585</v>
      </c>
      <c r="K437" s="176">
        <f t="shared" si="289"/>
        <v>101.17647058823529</v>
      </c>
      <c r="L437" s="176">
        <f t="shared" si="290"/>
        <v>101.16279069767442</v>
      </c>
    </row>
    <row r="438" spans="1:12" ht="12" customHeight="1">
      <c r="A438" s="26"/>
      <c r="B438" s="35">
        <v>38</v>
      </c>
      <c r="C438" s="36" t="s">
        <v>144</v>
      </c>
      <c r="D438" s="268">
        <f t="shared" ref="D438" si="297">SUM(D439:D439)</f>
        <v>3500</v>
      </c>
      <c r="E438" s="115">
        <f>SUM(E439:E439)</f>
        <v>4100</v>
      </c>
      <c r="F438" s="227">
        <f>SUM(F439:F439)</f>
        <v>4250</v>
      </c>
      <c r="G438" s="115">
        <f>SUM(G439:G439)</f>
        <v>4300</v>
      </c>
      <c r="H438" s="115">
        <f>SUM(H439:H439)</f>
        <v>4350</v>
      </c>
      <c r="I438" s="176">
        <f t="shared" si="278"/>
        <v>117.14285714285715</v>
      </c>
      <c r="J438" s="176">
        <f t="shared" si="288"/>
        <v>103.65853658536585</v>
      </c>
      <c r="K438" s="176">
        <f t="shared" si="289"/>
        <v>101.17647058823529</v>
      </c>
      <c r="L438" s="176">
        <f t="shared" si="290"/>
        <v>101.16279069767442</v>
      </c>
    </row>
    <row r="439" spans="1:12" ht="12" customHeight="1">
      <c r="A439" s="26"/>
      <c r="B439" s="37">
        <v>381</v>
      </c>
      <c r="C439" s="39" t="s">
        <v>31</v>
      </c>
      <c r="D439" s="97">
        <v>3500</v>
      </c>
      <c r="E439" s="146">
        <v>4100</v>
      </c>
      <c r="F439" s="232">
        <v>4250</v>
      </c>
      <c r="G439" s="116">
        <v>4300</v>
      </c>
      <c r="H439" s="116">
        <v>4350</v>
      </c>
      <c r="I439" s="176">
        <f t="shared" si="278"/>
        <v>117.14285714285715</v>
      </c>
      <c r="J439" s="176">
        <f t="shared" si="288"/>
        <v>103.65853658536585</v>
      </c>
      <c r="K439" s="176">
        <f t="shared" si="289"/>
        <v>101.17647058823529</v>
      </c>
      <c r="L439" s="176">
        <f t="shared" si="290"/>
        <v>101.16279069767442</v>
      </c>
    </row>
    <row r="440" spans="1:12" ht="12" customHeight="1">
      <c r="A440" s="407" t="s">
        <v>183</v>
      </c>
      <c r="B440" s="407"/>
      <c r="C440" s="407"/>
      <c r="D440" s="279">
        <f t="shared" ref="D440:D443" si="298">D441</f>
        <v>1248.68</v>
      </c>
      <c r="E440" s="125">
        <f t="shared" ref="E440:H443" si="299">E441</f>
        <v>2000</v>
      </c>
      <c r="F440" s="238">
        <f t="shared" si="299"/>
        <v>2000</v>
      </c>
      <c r="G440" s="125">
        <f t="shared" si="299"/>
        <v>2000</v>
      </c>
      <c r="H440" s="125">
        <f t="shared" si="299"/>
        <v>2000</v>
      </c>
      <c r="I440" s="178">
        <f t="shared" si="278"/>
        <v>160.16913861037253</v>
      </c>
      <c r="J440" s="178">
        <f t="shared" si="288"/>
        <v>100</v>
      </c>
      <c r="K440" s="178">
        <f t="shared" si="289"/>
        <v>100</v>
      </c>
      <c r="L440" s="178">
        <f t="shared" si="290"/>
        <v>100</v>
      </c>
    </row>
    <row r="441" spans="1:12" ht="12" customHeight="1">
      <c r="A441" s="403" t="s">
        <v>184</v>
      </c>
      <c r="B441" s="403"/>
      <c r="C441" s="403"/>
      <c r="D441" s="266">
        <f t="shared" si="298"/>
        <v>1248.68</v>
      </c>
      <c r="E441" s="113">
        <f t="shared" si="299"/>
        <v>2000</v>
      </c>
      <c r="F441" s="225">
        <f t="shared" si="299"/>
        <v>2000</v>
      </c>
      <c r="G441" s="113">
        <f t="shared" si="299"/>
        <v>2000</v>
      </c>
      <c r="H441" s="113">
        <f t="shared" si="299"/>
        <v>2000</v>
      </c>
      <c r="I441" s="179">
        <f t="shared" si="278"/>
        <v>160.16913861037253</v>
      </c>
      <c r="J441" s="179">
        <f t="shared" si="288"/>
        <v>100</v>
      </c>
      <c r="K441" s="179">
        <f t="shared" si="289"/>
        <v>100</v>
      </c>
      <c r="L441" s="179">
        <f t="shared" si="290"/>
        <v>100</v>
      </c>
    </row>
    <row r="442" spans="1:12" ht="12" customHeight="1">
      <c r="A442" s="399" t="s">
        <v>103</v>
      </c>
      <c r="B442" s="400"/>
      <c r="C442" s="400"/>
      <c r="D442" s="267">
        <f t="shared" si="298"/>
        <v>1248.68</v>
      </c>
      <c r="E442" s="114">
        <f t="shared" si="299"/>
        <v>2000</v>
      </c>
      <c r="F442" s="226">
        <f t="shared" si="299"/>
        <v>2000</v>
      </c>
      <c r="G442" s="114">
        <f t="shared" si="299"/>
        <v>2000</v>
      </c>
      <c r="H442" s="114">
        <f t="shared" si="299"/>
        <v>2000</v>
      </c>
      <c r="I442" s="180">
        <f t="shared" si="278"/>
        <v>160.16913861037253</v>
      </c>
      <c r="J442" s="180">
        <f t="shared" si="288"/>
        <v>100</v>
      </c>
      <c r="K442" s="180">
        <f t="shared" si="289"/>
        <v>100</v>
      </c>
      <c r="L442" s="180">
        <f t="shared" si="290"/>
        <v>100</v>
      </c>
    </row>
    <row r="443" spans="1:12" ht="12" customHeight="1">
      <c r="A443" s="26"/>
      <c r="B443" s="35">
        <v>3</v>
      </c>
      <c r="C443" s="36" t="s">
        <v>57</v>
      </c>
      <c r="D443" s="271">
        <f t="shared" si="298"/>
        <v>1248.68</v>
      </c>
      <c r="E443" s="118">
        <f t="shared" si="299"/>
        <v>2000</v>
      </c>
      <c r="F443" s="231">
        <f t="shared" si="299"/>
        <v>2000</v>
      </c>
      <c r="G443" s="118">
        <f t="shared" si="299"/>
        <v>2000</v>
      </c>
      <c r="H443" s="118">
        <f t="shared" si="299"/>
        <v>2000</v>
      </c>
      <c r="I443" s="176">
        <f t="shared" si="278"/>
        <v>160.16913861037253</v>
      </c>
      <c r="J443" s="176">
        <f t="shared" si="288"/>
        <v>100</v>
      </c>
      <c r="K443" s="176">
        <f t="shared" si="289"/>
        <v>100</v>
      </c>
      <c r="L443" s="176">
        <f t="shared" si="290"/>
        <v>100</v>
      </c>
    </row>
    <row r="444" spans="1:12" ht="12" customHeight="1">
      <c r="A444" s="26"/>
      <c r="B444" s="35">
        <v>37</v>
      </c>
      <c r="C444" s="36" t="s">
        <v>100</v>
      </c>
      <c r="D444" s="268">
        <f t="shared" ref="D444" si="300">SUM(D445:D445)</f>
        <v>1248.68</v>
      </c>
      <c r="E444" s="115">
        <f>SUM(E445:E445)</f>
        <v>2000</v>
      </c>
      <c r="F444" s="227">
        <f>SUM(F445:F445)</f>
        <v>2000</v>
      </c>
      <c r="G444" s="115">
        <f>SUM(G445:G445)</f>
        <v>2000</v>
      </c>
      <c r="H444" s="115">
        <f>SUM(H445:H445)</f>
        <v>2000</v>
      </c>
      <c r="I444" s="176">
        <f t="shared" si="278"/>
        <v>160.16913861037253</v>
      </c>
      <c r="J444" s="176">
        <f t="shared" si="288"/>
        <v>100</v>
      </c>
      <c r="K444" s="176">
        <f t="shared" si="289"/>
        <v>100</v>
      </c>
      <c r="L444" s="176">
        <f t="shared" si="290"/>
        <v>100</v>
      </c>
    </row>
    <row r="445" spans="1:12" ht="12" customHeight="1">
      <c r="A445" s="26"/>
      <c r="B445" s="37">
        <v>372</v>
      </c>
      <c r="C445" s="39" t="s">
        <v>101</v>
      </c>
      <c r="D445" s="97">
        <v>1248.68</v>
      </c>
      <c r="E445" s="146">
        <v>2000</v>
      </c>
      <c r="F445" s="232">
        <v>2000</v>
      </c>
      <c r="G445" s="116">
        <f>F445</f>
        <v>2000</v>
      </c>
      <c r="H445" s="116">
        <f>G445</f>
        <v>2000</v>
      </c>
      <c r="I445" s="176">
        <f t="shared" si="278"/>
        <v>160.16913861037253</v>
      </c>
      <c r="J445" s="176">
        <f t="shared" si="288"/>
        <v>100</v>
      </c>
      <c r="K445" s="176">
        <f t="shared" si="289"/>
        <v>100</v>
      </c>
      <c r="L445" s="176">
        <f t="shared" si="290"/>
        <v>100</v>
      </c>
    </row>
    <row r="446" spans="1:12" ht="12" customHeight="1">
      <c r="A446" s="396" t="s">
        <v>114</v>
      </c>
      <c r="B446" s="396"/>
      <c r="C446" s="396"/>
      <c r="D446" s="279">
        <f t="shared" ref="D446" si="301">D447</f>
        <v>39816.800000000003</v>
      </c>
      <c r="E446" s="125">
        <f>E447</f>
        <v>60100</v>
      </c>
      <c r="F446" s="238">
        <f>F447</f>
        <v>60100</v>
      </c>
      <c r="G446" s="125">
        <f>G447</f>
        <v>60100</v>
      </c>
      <c r="H446" s="125">
        <f>H447</f>
        <v>60100</v>
      </c>
      <c r="I446" s="178">
        <f t="shared" si="278"/>
        <v>150.94131120532035</v>
      </c>
      <c r="J446" s="178">
        <f t="shared" si="288"/>
        <v>100</v>
      </c>
      <c r="K446" s="178">
        <f t="shared" si="289"/>
        <v>100</v>
      </c>
      <c r="L446" s="178">
        <f t="shared" si="290"/>
        <v>100</v>
      </c>
    </row>
    <row r="447" spans="1:12" ht="12" customHeight="1">
      <c r="A447" s="403" t="s">
        <v>184</v>
      </c>
      <c r="B447" s="403"/>
      <c r="C447" s="403"/>
      <c r="D447" s="266">
        <f t="shared" ref="D447" si="302">D449</f>
        <v>39816.800000000003</v>
      </c>
      <c r="E447" s="113">
        <f>E449</f>
        <v>60100</v>
      </c>
      <c r="F447" s="225">
        <f>F449</f>
        <v>60100</v>
      </c>
      <c r="G447" s="113">
        <f>G449</f>
        <v>60100</v>
      </c>
      <c r="H447" s="113">
        <f>H449</f>
        <v>60100</v>
      </c>
      <c r="I447" s="179">
        <f t="shared" si="278"/>
        <v>150.94131120532035</v>
      </c>
      <c r="J447" s="179">
        <f t="shared" si="288"/>
        <v>100</v>
      </c>
      <c r="K447" s="179">
        <f t="shared" si="289"/>
        <v>100</v>
      </c>
      <c r="L447" s="179">
        <f t="shared" si="290"/>
        <v>100</v>
      </c>
    </row>
    <row r="448" spans="1:12" ht="12" customHeight="1">
      <c r="A448" s="399" t="s">
        <v>103</v>
      </c>
      <c r="B448" s="400"/>
      <c r="C448" s="400"/>
      <c r="D448" s="267">
        <f t="shared" ref="D448:D449" si="303">D449</f>
        <v>39816.800000000003</v>
      </c>
      <c r="E448" s="114">
        <f t="shared" ref="E448:H449" si="304">E449</f>
        <v>60100</v>
      </c>
      <c r="F448" s="226">
        <f t="shared" si="304"/>
        <v>60100</v>
      </c>
      <c r="G448" s="114">
        <f t="shared" si="304"/>
        <v>60100</v>
      </c>
      <c r="H448" s="114">
        <f t="shared" si="304"/>
        <v>60100</v>
      </c>
      <c r="I448" s="180">
        <f t="shared" si="278"/>
        <v>150.94131120532035</v>
      </c>
      <c r="J448" s="180">
        <f t="shared" si="288"/>
        <v>100</v>
      </c>
      <c r="K448" s="180">
        <f t="shared" si="289"/>
        <v>100</v>
      </c>
      <c r="L448" s="180">
        <f t="shared" si="290"/>
        <v>100</v>
      </c>
    </row>
    <row r="449" spans="1:12" ht="12" customHeight="1">
      <c r="A449" s="26"/>
      <c r="B449" s="35">
        <v>3</v>
      </c>
      <c r="C449" s="36" t="s">
        <v>57</v>
      </c>
      <c r="D449" s="271">
        <f t="shared" si="303"/>
        <v>39816.800000000003</v>
      </c>
      <c r="E449" s="118">
        <f t="shared" si="304"/>
        <v>60100</v>
      </c>
      <c r="F449" s="231">
        <f t="shared" si="304"/>
        <v>60100</v>
      </c>
      <c r="G449" s="118">
        <f t="shared" si="304"/>
        <v>60100</v>
      </c>
      <c r="H449" s="118">
        <f t="shared" si="304"/>
        <v>60100</v>
      </c>
      <c r="I449" s="176">
        <f t="shared" si="278"/>
        <v>150.94131120532035</v>
      </c>
      <c r="J449" s="176">
        <f t="shared" si="288"/>
        <v>100</v>
      </c>
      <c r="K449" s="176">
        <f t="shared" si="289"/>
        <v>100</v>
      </c>
      <c r="L449" s="176">
        <f t="shared" si="290"/>
        <v>100</v>
      </c>
    </row>
    <row r="450" spans="1:12" ht="12" customHeight="1">
      <c r="A450" s="26"/>
      <c r="B450" s="35">
        <v>37</v>
      </c>
      <c r="C450" s="36" t="s">
        <v>179</v>
      </c>
      <c r="D450" s="268">
        <f t="shared" ref="D450" si="305">SUM(D451:D451)</f>
        <v>39816.800000000003</v>
      </c>
      <c r="E450" s="115">
        <f>SUM(E451:E451)</f>
        <v>60100</v>
      </c>
      <c r="F450" s="227">
        <f>SUM(F451:F451)</f>
        <v>60100</v>
      </c>
      <c r="G450" s="115">
        <f>SUM(G451:G451)</f>
        <v>60100</v>
      </c>
      <c r="H450" s="115">
        <f>SUM(H451:H451)</f>
        <v>60100</v>
      </c>
      <c r="I450" s="176">
        <f t="shared" si="278"/>
        <v>150.94131120532035</v>
      </c>
      <c r="J450" s="176">
        <f t="shared" si="288"/>
        <v>100</v>
      </c>
      <c r="K450" s="176">
        <f t="shared" si="289"/>
        <v>100</v>
      </c>
      <c r="L450" s="176">
        <f t="shared" si="290"/>
        <v>100</v>
      </c>
    </row>
    <row r="451" spans="1:12" ht="12" customHeight="1">
      <c r="A451" s="26"/>
      <c r="B451" s="37">
        <v>372</v>
      </c>
      <c r="C451" s="39" t="s">
        <v>101</v>
      </c>
      <c r="D451" s="97">
        <v>39816.800000000003</v>
      </c>
      <c r="E451" s="146">
        <v>60100</v>
      </c>
      <c r="F451" s="232">
        <v>60100</v>
      </c>
      <c r="G451" s="116">
        <f>F451</f>
        <v>60100</v>
      </c>
      <c r="H451" s="116">
        <f>G451</f>
        <v>60100</v>
      </c>
      <c r="I451" s="176">
        <f t="shared" si="278"/>
        <v>150.94131120532035</v>
      </c>
      <c r="J451" s="176">
        <f t="shared" si="288"/>
        <v>100</v>
      </c>
      <c r="K451" s="176">
        <f t="shared" si="289"/>
        <v>100</v>
      </c>
      <c r="L451" s="176">
        <f t="shared" si="290"/>
        <v>100</v>
      </c>
    </row>
    <row r="452" spans="1:12" ht="12" customHeight="1">
      <c r="A452" s="396" t="s">
        <v>115</v>
      </c>
      <c r="B452" s="396"/>
      <c r="C452" s="396"/>
      <c r="D452" s="279">
        <f t="shared" ref="D452" si="306">D453</f>
        <v>77960.34</v>
      </c>
      <c r="E452" s="125">
        <f>E453</f>
        <v>85100</v>
      </c>
      <c r="F452" s="238">
        <f>F453</f>
        <v>170625</v>
      </c>
      <c r="G452" s="125">
        <f>G453</f>
        <v>173350</v>
      </c>
      <c r="H452" s="125">
        <f>H453</f>
        <v>177250</v>
      </c>
      <c r="I452" s="178">
        <f t="shared" si="278"/>
        <v>109.15806678113513</v>
      </c>
      <c r="J452" s="178">
        <f t="shared" si="288"/>
        <v>200.49941245593419</v>
      </c>
      <c r="K452" s="178">
        <f t="shared" si="289"/>
        <v>101.59706959706961</v>
      </c>
      <c r="L452" s="178">
        <f t="shared" si="290"/>
        <v>102.24978367464668</v>
      </c>
    </row>
    <row r="453" spans="1:12" ht="12" customHeight="1">
      <c r="A453" s="403" t="s">
        <v>184</v>
      </c>
      <c r="B453" s="403"/>
      <c r="C453" s="403"/>
      <c r="D453" s="266">
        <f t="shared" ref="D453" si="307">D456</f>
        <v>77960.34</v>
      </c>
      <c r="E453" s="113">
        <f>E456</f>
        <v>85100</v>
      </c>
      <c r="F453" s="225">
        <f>F456</f>
        <v>170625</v>
      </c>
      <c r="G453" s="113">
        <f>G456</f>
        <v>173350</v>
      </c>
      <c r="H453" s="113">
        <f>H456</f>
        <v>177250</v>
      </c>
      <c r="I453" s="179">
        <f t="shared" si="278"/>
        <v>109.15806678113513</v>
      </c>
      <c r="J453" s="179">
        <f t="shared" si="288"/>
        <v>200.49941245593419</v>
      </c>
      <c r="K453" s="179">
        <f t="shared" si="289"/>
        <v>101.59706959706961</v>
      </c>
      <c r="L453" s="179">
        <f t="shared" si="290"/>
        <v>102.24978367464668</v>
      </c>
    </row>
    <row r="454" spans="1:12" ht="12" customHeight="1">
      <c r="A454" s="399" t="s">
        <v>103</v>
      </c>
      <c r="B454" s="400"/>
      <c r="C454" s="400"/>
      <c r="D454" s="267">
        <f t="shared" ref="D454" si="308">SUM(D452-D455)</f>
        <v>77960.34</v>
      </c>
      <c r="E454" s="114">
        <f>SUM(E452-E455)</f>
        <v>-23940</v>
      </c>
      <c r="F454" s="226">
        <f>SUM(F452-F455)</f>
        <v>61585</v>
      </c>
      <c r="G454" s="114">
        <f>SUM(G452-G455)</f>
        <v>64310</v>
      </c>
      <c r="H454" s="114">
        <f>SUM(H452-H455)</f>
        <v>68210</v>
      </c>
      <c r="I454" s="180">
        <f t="shared" si="278"/>
        <v>-30.707921489311108</v>
      </c>
      <c r="J454" s="180">
        <f t="shared" si="288"/>
        <v>-257.24728487886381</v>
      </c>
      <c r="K454" s="180">
        <f t="shared" si="289"/>
        <v>104.42477876106196</v>
      </c>
      <c r="L454" s="180">
        <f t="shared" si="290"/>
        <v>106.06437568029857</v>
      </c>
    </row>
    <row r="455" spans="1:12" ht="12" customHeight="1">
      <c r="A455" s="404" t="s">
        <v>261</v>
      </c>
      <c r="B455" s="405"/>
      <c r="C455" s="405"/>
      <c r="D455" s="267">
        <v>0</v>
      </c>
      <c r="E455" s="114">
        <v>109040</v>
      </c>
      <c r="F455" s="226">
        <v>109040</v>
      </c>
      <c r="G455" s="114">
        <v>109040</v>
      </c>
      <c r="H455" s="114">
        <v>109040</v>
      </c>
      <c r="I455" s="180" t="e">
        <f t="shared" si="278"/>
        <v>#DIV/0!</v>
      </c>
      <c r="J455" s="180">
        <f t="shared" si="288"/>
        <v>100</v>
      </c>
      <c r="K455" s="180">
        <f t="shared" si="289"/>
        <v>100</v>
      </c>
      <c r="L455" s="180">
        <f t="shared" si="290"/>
        <v>100</v>
      </c>
    </row>
    <row r="456" spans="1:12" ht="12" customHeight="1">
      <c r="A456" s="26"/>
      <c r="B456" s="35">
        <v>3</v>
      </c>
      <c r="C456" s="36" t="s">
        <v>57</v>
      </c>
      <c r="D456" s="271">
        <f t="shared" ref="D456" si="309">SUM(D457,D461)</f>
        <v>77960.34</v>
      </c>
      <c r="E456" s="118">
        <f>SUM(E457,E461)</f>
        <v>85100</v>
      </c>
      <c r="F456" s="231">
        <f>SUM(F457,F461)</f>
        <v>170625</v>
      </c>
      <c r="G456" s="118">
        <f>SUM(G457,G461)</f>
        <v>173350</v>
      </c>
      <c r="H456" s="118">
        <f>SUM(H457,H461)</f>
        <v>177250</v>
      </c>
      <c r="I456" s="176">
        <f t="shared" si="278"/>
        <v>109.15806678113513</v>
      </c>
      <c r="J456" s="176">
        <f t="shared" si="288"/>
        <v>200.49941245593419</v>
      </c>
      <c r="K456" s="176">
        <f t="shared" si="289"/>
        <v>101.59706959706961</v>
      </c>
      <c r="L456" s="176">
        <f t="shared" si="290"/>
        <v>102.24978367464668</v>
      </c>
    </row>
    <row r="457" spans="1:12" ht="12" customHeight="1">
      <c r="A457" s="26"/>
      <c r="B457" s="43">
        <v>31</v>
      </c>
      <c r="C457" s="36" t="s">
        <v>148</v>
      </c>
      <c r="D457" s="275">
        <f t="shared" ref="D457" si="310">SUM(D458,D460)</f>
        <v>76719.23</v>
      </c>
      <c r="E457" s="121">
        <f>SUM(E458:E460)</f>
        <v>79600</v>
      </c>
      <c r="F457" s="234">
        <f>SUM(F458:F460)</f>
        <v>147250</v>
      </c>
      <c r="G457" s="121">
        <f>SUM(G458:G460)</f>
        <v>149650</v>
      </c>
      <c r="H457" s="121">
        <f>SUM(H458:H460)</f>
        <v>153050</v>
      </c>
      <c r="I457" s="176">
        <f t="shared" si="278"/>
        <v>103.75495165944706</v>
      </c>
      <c r="J457" s="176">
        <f t="shared" si="288"/>
        <v>184.98743718592965</v>
      </c>
      <c r="K457" s="176">
        <f t="shared" si="289"/>
        <v>101.62988115449916</v>
      </c>
      <c r="L457" s="176">
        <f t="shared" si="290"/>
        <v>102.27196792515872</v>
      </c>
    </row>
    <row r="458" spans="1:12" ht="12" customHeight="1">
      <c r="A458" s="26"/>
      <c r="B458" s="37">
        <v>311</v>
      </c>
      <c r="C458" s="39" t="s">
        <v>149</v>
      </c>
      <c r="D458" s="97">
        <v>67288.08</v>
      </c>
      <c r="E458" s="146">
        <v>68600</v>
      </c>
      <c r="F458" s="232">
        <v>123625</v>
      </c>
      <c r="G458" s="116">
        <v>125525</v>
      </c>
      <c r="H458" s="116">
        <v>127965</v>
      </c>
      <c r="I458" s="176">
        <f t="shared" si="278"/>
        <v>101.94970639673475</v>
      </c>
      <c r="J458" s="176">
        <f t="shared" si="288"/>
        <v>180.21137026239066</v>
      </c>
      <c r="K458" s="176">
        <f t="shared" si="289"/>
        <v>101.53690596562184</v>
      </c>
      <c r="L458" s="176">
        <f t="shared" si="290"/>
        <v>101.94383588926507</v>
      </c>
    </row>
    <row r="459" spans="1:12" ht="12" customHeight="1">
      <c r="A459" s="26"/>
      <c r="B459" s="37">
        <v>312</v>
      </c>
      <c r="C459" s="39" t="s">
        <v>65</v>
      </c>
      <c r="D459" s="97">
        <v>0</v>
      </c>
      <c r="E459" s="146">
        <v>1500</v>
      </c>
      <c r="F459" s="232">
        <v>2000</v>
      </c>
      <c r="G459" s="116">
        <f t="shared" ref="G459:H459" si="311">F459</f>
        <v>2000</v>
      </c>
      <c r="H459" s="116">
        <f t="shared" si="311"/>
        <v>2000</v>
      </c>
      <c r="I459" s="176" t="e">
        <f t="shared" si="278"/>
        <v>#DIV/0!</v>
      </c>
      <c r="J459" s="176">
        <f t="shared" si="288"/>
        <v>133.33333333333331</v>
      </c>
      <c r="K459" s="176">
        <f t="shared" si="289"/>
        <v>100</v>
      </c>
      <c r="L459" s="176">
        <f t="shared" si="290"/>
        <v>100</v>
      </c>
    </row>
    <row r="460" spans="1:12" ht="12" customHeight="1">
      <c r="A460" s="26"/>
      <c r="B460" s="37">
        <v>313</v>
      </c>
      <c r="C460" s="39" t="s">
        <v>29</v>
      </c>
      <c r="D460" s="97">
        <v>9431.15</v>
      </c>
      <c r="E460" s="146">
        <v>9500</v>
      </c>
      <c r="F460" s="232">
        <v>21625</v>
      </c>
      <c r="G460" s="116">
        <v>22125</v>
      </c>
      <c r="H460" s="116">
        <v>23085</v>
      </c>
      <c r="I460" s="176">
        <f t="shared" si="278"/>
        <v>100.73002762123389</v>
      </c>
      <c r="J460" s="176">
        <f t="shared" si="288"/>
        <v>227.63157894736841</v>
      </c>
      <c r="K460" s="176">
        <f t="shared" si="289"/>
        <v>102.3121387283237</v>
      </c>
      <c r="L460" s="176">
        <f t="shared" si="290"/>
        <v>104.33898305084746</v>
      </c>
    </row>
    <row r="461" spans="1:12" ht="12" customHeight="1">
      <c r="A461" s="26"/>
      <c r="B461" s="35">
        <v>32</v>
      </c>
      <c r="C461" s="36" t="s">
        <v>58</v>
      </c>
      <c r="D461" s="271">
        <f t="shared" ref="D461" si="312">SUM(D463,D464)</f>
        <v>1241.1100000000001</v>
      </c>
      <c r="E461" s="118">
        <f>SUM(E462:E464)</f>
        <v>5500</v>
      </c>
      <c r="F461" s="231">
        <f>SUM(F462:F464)</f>
        <v>23375</v>
      </c>
      <c r="G461" s="118">
        <f>SUM(G462:G464)</f>
        <v>23700</v>
      </c>
      <c r="H461" s="118">
        <f>SUM(H462:H464)</f>
        <v>24200</v>
      </c>
      <c r="I461" s="176">
        <f t="shared" si="278"/>
        <v>443.15169485380022</v>
      </c>
      <c r="J461" s="176">
        <f t="shared" si="288"/>
        <v>425</v>
      </c>
      <c r="K461" s="176">
        <f t="shared" si="289"/>
        <v>101.3903743315508</v>
      </c>
      <c r="L461" s="176">
        <f t="shared" si="290"/>
        <v>102.10970464135021</v>
      </c>
    </row>
    <row r="462" spans="1:12" ht="12" customHeight="1">
      <c r="A462" s="26"/>
      <c r="B462" s="37">
        <v>321</v>
      </c>
      <c r="C462" s="41" t="s">
        <v>66</v>
      </c>
      <c r="D462" s="99">
        <v>0</v>
      </c>
      <c r="E462" s="146">
        <v>1000</v>
      </c>
      <c r="F462" s="232">
        <v>1000</v>
      </c>
      <c r="G462" s="116">
        <f t="shared" ref="G462:H462" si="313">F462</f>
        <v>1000</v>
      </c>
      <c r="H462" s="116">
        <f t="shared" si="313"/>
        <v>1000</v>
      </c>
      <c r="I462" s="176" t="e">
        <f t="shared" si="278"/>
        <v>#DIV/0!</v>
      </c>
      <c r="J462" s="176">
        <f t="shared" si="288"/>
        <v>100</v>
      </c>
      <c r="K462" s="176">
        <f t="shared" si="289"/>
        <v>100</v>
      </c>
      <c r="L462" s="176">
        <f t="shared" si="290"/>
        <v>100</v>
      </c>
    </row>
    <row r="463" spans="1:12" ht="12" customHeight="1">
      <c r="A463" s="26"/>
      <c r="B463" s="37">
        <v>322</v>
      </c>
      <c r="C463" s="39" t="s">
        <v>61</v>
      </c>
      <c r="D463" s="97">
        <v>522.33000000000004</v>
      </c>
      <c r="E463" s="146">
        <v>1500</v>
      </c>
      <c r="F463" s="232">
        <v>5025</v>
      </c>
      <c r="G463" s="116">
        <v>5050</v>
      </c>
      <c r="H463" s="116">
        <v>5075</v>
      </c>
      <c r="I463" s="176">
        <f t="shared" si="278"/>
        <v>287.17477456780193</v>
      </c>
      <c r="J463" s="176">
        <f t="shared" si="288"/>
        <v>335</v>
      </c>
      <c r="K463" s="176">
        <f t="shared" si="289"/>
        <v>100.49751243781095</v>
      </c>
      <c r="L463" s="176">
        <f t="shared" si="290"/>
        <v>100.4950495049505</v>
      </c>
    </row>
    <row r="464" spans="1:12" ht="12" customHeight="1">
      <c r="A464" s="26"/>
      <c r="B464" s="37">
        <v>323</v>
      </c>
      <c r="C464" s="39" t="s">
        <v>59</v>
      </c>
      <c r="D464" s="97">
        <v>718.78</v>
      </c>
      <c r="E464" s="146">
        <v>3000</v>
      </c>
      <c r="F464" s="232">
        <v>17350</v>
      </c>
      <c r="G464" s="116">
        <v>17650</v>
      </c>
      <c r="H464" s="116">
        <v>18125</v>
      </c>
      <c r="I464" s="176">
        <f t="shared" si="278"/>
        <v>417.37388352486164</v>
      </c>
      <c r="J464" s="176">
        <f t="shared" si="288"/>
        <v>578.33333333333337</v>
      </c>
      <c r="K464" s="176">
        <f t="shared" si="289"/>
        <v>101.72910662824208</v>
      </c>
      <c r="L464" s="176">
        <f t="shared" si="290"/>
        <v>102.69121813031161</v>
      </c>
    </row>
    <row r="465" spans="1:12" ht="12" customHeight="1">
      <c r="A465" s="406" t="s">
        <v>277</v>
      </c>
      <c r="B465" s="406"/>
      <c r="C465" s="406"/>
      <c r="D465" s="271">
        <f t="shared" ref="D465" si="314">SUM(D466)</f>
        <v>0</v>
      </c>
      <c r="E465" s="118">
        <f>SUM(E466)</f>
        <v>0</v>
      </c>
      <c r="F465" s="231">
        <f>SUM(F466)</f>
        <v>0</v>
      </c>
      <c r="G465" s="118">
        <f>SUM(G466)</f>
        <v>0</v>
      </c>
      <c r="H465" s="118">
        <f>SUM(H466)</f>
        <v>0</v>
      </c>
      <c r="I465" s="183" t="e">
        <f t="shared" si="278"/>
        <v>#DIV/0!</v>
      </c>
      <c r="J465" s="183" t="e">
        <f t="shared" si="288"/>
        <v>#DIV/0!</v>
      </c>
      <c r="K465" s="183" t="e">
        <f t="shared" si="289"/>
        <v>#DIV/0!</v>
      </c>
      <c r="L465" s="183" t="e">
        <f t="shared" si="290"/>
        <v>#DIV/0!</v>
      </c>
    </row>
    <row r="466" spans="1:12" ht="12" customHeight="1">
      <c r="A466" s="395" t="s">
        <v>176</v>
      </c>
      <c r="B466" s="395"/>
      <c r="C466" s="395"/>
      <c r="D466" s="262">
        <f t="shared" ref="D466:D470" si="315">D467</f>
        <v>0</v>
      </c>
      <c r="E466" s="111">
        <f t="shared" ref="E466:H470" si="316">E467</f>
        <v>0</v>
      </c>
      <c r="F466" s="223">
        <f t="shared" si="316"/>
        <v>0</v>
      </c>
      <c r="G466" s="111">
        <f t="shared" si="316"/>
        <v>0</v>
      </c>
      <c r="H466" s="111">
        <f t="shared" si="316"/>
        <v>0</v>
      </c>
      <c r="I466" s="177" t="e">
        <f t="shared" si="278"/>
        <v>#DIV/0!</v>
      </c>
      <c r="J466" s="177" t="e">
        <f t="shared" si="288"/>
        <v>#DIV/0!</v>
      </c>
      <c r="K466" s="177" t="e">
        <f t="shared" si="289"/>
        <v>#DIV/0!</v>
      </c>
      <c r="L466" s="177" t="e">
        <f t="shared" si="290"/>
        <v>#DIV/0!</v>
      </c>
    </row>
    <row r="467" spans="1:12" ht="12" customHeight="1">
      <c r="A467" s="396" t="s">
        <v>116</v>
      </c>
      <c r="B467" s="396"/>
      <c r="C467" s="396"/>
      <c r="D467" s="264">
        <f t="shared" si="315"/>
        <v>0</v>
      </c>
      <c r="E467" s="112">
        <f t="shared" si="316"/>
        <v>0</v>
      </c>
      <c r="F467" s="224">
        <f t="shared" si="316"/>
        <v>0</v>
      </c>
      <c r="G467" s="112">
        <f t="shared" si="316"/>
        <v>0</v>
      </c>
      <c r="H467" s="112">
        <f t="shared" si="316"/>
        <v>0</v>
      </c>
      <c r="I467" s="178" t="e">
        <f t="shared" si="278"/>
        <v>#DIV/0!</v>
      </c>
      <c r="J467" s="178" t="e">
        <f t="shared" si="288"/>
        <v>#DIV/0!</v>
      </c>
      <c r="K467" s="178" t="e">
        <f t="shared" si="289"/>
        <v>#DIV/0!</v>
      </c>
      <c r="L467" s="178" t="e">
        <f t="shared" si="290"/>
        <v>#DIV/0!</v>
      </c>
    </row>
    <row r="468" spans="1:12" ht="12" customHeight="1">
      <c r="A468" s="397" t="s">
        <v>177</v>
      </c>
      <c r="B468" s="398"/>
      <c r="C468" s="398"/>
      <c r="D468" s="266">
        <f t="shared" si="315"/>
        <v>0</v>
      </c>
      <c r="E468" s="113">
        <f t="shared" si="316"/>
        <v>0</v>
      </c>
      <c r="F468" s="225">
        <f t="shared" si="316"/>
        <v>0</v>
      </c>
      <c r="G468" s="113">
        <f t="shared" si="316"/>
        <v>0</v>
      </c>
      <c r="H468" s="113">
        <f t="shared" si="316"/>
        <v>0</v>
      </c>
      <c r="I468" s="179" t="e">
        <f t="shared" si="278"/>
        <v>#DIV/0!</v>
      </c>
      <c r="J468" s="179" t="e">
        <f t="shared" si="288"/>
        <v>#DIV/0!</v>
      </c>
      <c r="K468" s="179" t="e">
        <f t="shared" si="289"/>
        <v>#DIV/0!</v>
      </c>
      <c r="L468" s="179" t="e">
        <f t="shared" si="290"/>
        <v>#DIV/0!</v>
      </c>
    </row>
    <row r="469" spans="1:12" ht="24" customHeight="1">
      <c r="A469" s="399" t="s">
        <v>103</v>
      </c>
      <c r="B469" s="400"/>
      <c r="C469" s="400"/>
      <c r="D469" s="267">
        <f t="shared" si="315"/>
        <v>0</v>
      </c>
      <c r="E469" s="114">
        <f t="shared" si="316"/>
        <v>0</v>
      </c>
      <c r="F469" s="226">
        <f t="shared" si="316"/>
        <v>0</v>
      </c>
      <c r="G469" s="114">
        <f t="shared" si="316"/>
        <v>0</v>
      </c>
      <c r="H469" s="114">
        <f t="shared" si="316"/>
        <v>0</v>
      </c>
      <c r="I469" s="180" t="e">
        <f t="shared" si="278"/>
        <v>#DIV/0!</v>
      </c>
      <c r="J469" s="180" t="e">
        <f t="shared" si="288"/>
        <v>#DIV/0!</v>
      </c>
      <c r="K469" s="180" t="e">
        <f t="shared" si="289"/>
        <v>#DIV/0!</v>
      </c>
      <c r="L469" s="180" t="e">
        <f t="shared" si="290"/>
        <v>#DIV/0!</v>
      </c>
    </row>
    <row r="470" spans="1:12" ht="12" customHeight="1">
      <c r="A470" s="26"/>
      <c r="B470" s="35">
        <v>4</v>
      </c>
      <c r="C470" s="36" t="s">
        <v>178</v>
      </c>
      <c r="D470" s="271">
        <f t="shared" si="315"/>
        <v>0</v>
      </c>
      <c r="E470" s="118">
        <f t="shared" si="316"/>
        <v>0</v>
      </c>
      <c r="F470" s="231">
        <f t="shared" si="316"/>
        <v>0</v>
      </c>
      <c r="G470" s="118">
        <f t="shared" si="316"/>
        <v>0</v>
      </c>
      <c r="H470" s="118">
        <f t="shared" si="316"/>
        <v>0</v>
      </c>
      <c r="I470" s="176" t="e">
        <f t="shared" si="278"/>
        <v>#DIV/0!</v>
      </c>
      <c r="J470" s="176" t="e">
        <f t="shared" si="288"/>
        <v>#DIV/0!</v>
      </c>
      <c r="K470" s="176" t="e">
        <f t="shared" si="289"/>
        <v>#DIV/0!</v>
      </c>
      <c r="L470" s="176" t="e">
        <f t="shared" si="290"/>
        <v>#DIV/0!</v>
      </c>
    </row>
    <row r="471" spans="1:12" ht="12" customHeight="1">
      <c r="A471" s="58"/>
      <c r="B471" s="59">
        <v>42</v>
      </c>
      <c r="C471" s="60" t="s">
        <v>117</v>
      </c>
      <c r="D471" s="268">
        <f t="shared" ref="D471" si="317">SUM(D472:D472)</f>
        <v>0</v>
      </c>
      <c r="E471" s="115">
        <f>SUM(E472:E472)</f>
        <v>0</v>
      </c>
      <c r="F471" s="227">
        <f>SUM(F472:F472)</f>
        <v>0</v>
      </c>
      <c r="G471" s="115">
        <f>SUM(G472:G472)</f>
        <v>0</v>
      </c>
      <c r="H471" s="115">
        <f>SUM(H472:H472)</f>
        <v>0</v>
      </c>
      <c r="I471" s="176" t="e">
        <f t="shared" si="278"/>
        <v>#DIV/0!</v>
      </c>
      <c r="J471" s="176" t="e">
        <f t="shared" si="288"/>
        <v>#DIV/0!</v>
      </c>
      <c r="K471" s="176" t="e">
        <f t="shared" si="289"/>
        <v>#DIV/0!</v>
      </c>
      <c r="L471" s="176" t="e">
        <f t="shared" si="290"/>
        <v>#DIV/0!</v>
      </c>
    </row>
    <row r="472" spans="1:12" ht="12" customHeight="1">
      <c r="A472" s="26"/>
      <c r="B472" s="37">
        <v>426</v>
      </c>
      <c r="C472" s="39" t="s">
        <v>40</v>
      </c>
      <c r="D472" s="97">
        <v>0</v>
      </c>
      <c r="E472" s="116">
        <v>0</v>
      </c>
      <c r="F472" s="228">
        <v>0</v>
      </c>
      <c r="G472" s="116">
        <v>0</v>
      </c>
      <c r="H472" s="116">
        <v>0</v>
      </c>
      <c r="I472" s="176" t="e">
        <f t="shared" si="278"/>
        <v>#DIV/0!</v>
      </c>
      <c r="J472" s="176" t="e">
        <f t="shared" si="288"/>
        <v>#DIV/0!</v>
      </c>
      <c r="K472" s="176" t="e">
        <f t="shared" si="289"/>
        <v>#DIV/0!</v>
      </c>
      <c r="L472" s="176" t="e">
        <f t="shared" si="290"/>
        <v>#DIV/0!</v>
      </c>
    </row>
    <row r="473" spans="1:12" ht="12" customHeight="1">
      <c r="A473" s="26"/>
      <c r="B473" s="61"/>
      <c r="C473" s="62"/>
      <c r="D473" s="70"/>
      <c r="E473" s="70"/>
      <c r="F473" s="249"/>
      <c r="G473" s="135"/>
      <c r="H473" s="135"/>
      <c r="I473" s="197"/>
      <c r="J473" s="197"/>
      <c r="K473" s="197"/>
      <c r="L473" s="197"/>
    </row>
    <row r="474" spans="1:12" ht="12" customHeight="1">
      <c r="A474" s="26"/>
      <c r="B474" s="61"/>
      <c r="C474" s="62"/>
      <c r="D474" s="70"/>
      <c r="E474" s="70"/>
      <c r="F474" s="249"/>
      <c r="G474" s="135"/>
      <c r="H474" s="135"/>
      <c r="I474" s="197"/>
      <c r="J474" s="197"/>
      <c r="K474" s="197"/>
      <c r="L474" s="197"/>
    </row>
    <row r="475" spans="1:12" ht="1.5" customHeight="1">
      <c r="A475" s="26"/>
      <c r="B475" s="61"/>
      <c r="C475" s="62"/>
      <c r="D475" s="70"/>
      <c r="E475" s="70"/>
      <c r="F475" s="249"/>
      <c r="G475" s="135"/>
      <c r="H475" s="135"/>
      <c r="I475" s="197"/>
      <c r="J475" s="197"/>
      <c r="K475" s="197"/>
      <c r="L475" s="197"/>
    </row>
    <row r="476" spans="1:12" ht="26.25" customHeight="1">
      <c r="A476" s="401" t="s">
        <v>118</v>
      </c>
      <c r="B476" s="401"/>
      <c r="C476" s="401"/>
      <c r="D476" s="401"/>
      <c r="E476" s="401"/>
      <c r="F476" s="401"/>
      <c r="G476" s="401"/>
      <c r="H476" s="401"/>
      <c r="I476" s="401"/>
      <c r="J476" s="401"/>
      <c r="K476" s="198"/>
      <c r="L476" s="198"/>
    </row>
    <row r="477" spans="1:12" ht="12" customHeight="1">
      <c r="A477" s="63"/>
      <c r="B477" s="63"/>
      <c r="C477" s="63"/>
      <c r="D477" s="70"/>
      <c r="E477" s="70"/>
      <c r="F477" s="250"/>
      <c r="G477" s="136"/>
      <c r="H477" s="136"/>
      <c r="I477" s="199"/>
      <c r="J477" s="197"/>
      <c r="K477" s="197"/>
      <c r="L477" s="197"/>
    </row>
    <row r="478" spans="1:12" ht="12" customHeight="1">
      <c r="A478" s="63"/>
      <c r="B478" s="63"/>
      <c r="C478" s="63"/>
      <c r="D478" s="70"/>
      <c r="E478" s="70"/>
      <c r="F478" s="250"/>
      <c r="G478" s="136"/>
      <c r="H478" s="136"/>
      <c r="I478" s="199"/>
      <c r="J478" s="197"/>
      <c r="K478" s="197"/>
      <c r="L478" s="197"/>
    </row>
    <row r="479" spans="1:12" ht="12" customHeight="1">
      <c r="A479" s="402" t="s">
        <v>119</v>
      </c>
      <c r="B479" s="402"/>
      <c r="C479" s="402"/>
      <c r="D479" s="402"/>
      <c r="E479" s="402"/>
      <c r="F479" s="402"/>
      <c r="G479" s="402"/>
      <c r="H479" s="402"/>
      <c r="I479" s="402"/>
      <c r="J479" s="197"/>
      <c r="K479" s="197"/>
      <c r="L479" s="197"/>
    </row>
    <row r="480" spans="1:12" ht="12" customHeight="1">
      <c r="A480" s="392" t="s">
        <v>293</v>
      </c>
      <c r="B480" s="392"/>
      <c r="C480" s="392"/>
      <c r="D480" s="392"/>
      <c r="E480" s="392"/>
      <c r="F480" s="392"/>
      <c r="G480" s="392"/>
      <c r="H480" s="137"/>
      <c r="I480" s="171"/>
      <c r="J480" s="197"/>
      <c r="K480" s="197"/>
      <c r="L480" s="197"/>
    </row>
    <row r="481" spans="1:13" ht="12" customHeight="1">
      <c r="A481" s="390"/>
      <c r="B481" s="390"/>
      <c r="C481" s="390"/>
      <c r="F481" s="251"/>
      <c r="G481" s="69"/>
      <c r="H481" s="69"/>
      <c r="I481" s="171"/>
      <c r="J481" s="197"/>
      <c r="K481" s="197"/>
      <c r="L481" s="197"/>
    </row>
    <row r="482" spans="1:13" ht="12" customHeight="1">
      <c r="A482" s="64"/>
      <c r="B482" s="64"/>
      <c r="C482" s="64"/>
      <c r="F482" s="251"/>
      <c r="G482" s="69"/>
      <c r="H482" s="69"/>
      <c r="I482" s="171"/>
      <c r="J482" s="197"/>
      <c r="K482" s="197"/>
      <c r="L482" s="197"/>
    </row>
    <row r="483" spans="1:13" ht="12" customHeight="1">
      <c r="A483" s="388" t="s">
        <v>120</v>
      </c>
      <c r="B483" s="388"/>
      <c r="C483" s="388"/>
      <c r="D483" s="388"/>
      <c r="E483" s="388"/>
      <c r="F483" s="388"/>
      <c r="G483" s="388"/>
      <c r="H483" s="388"/>
      <c r="I483" s="388"/>
      <c r="J483" s="388"/>
      <c r="K483" s="200"/>
      <c r="L483" s="200"/>
    </row>
    <row r="484" spans="1:13" ht="11.25" customHeight="1">
      <c r="A484" s="393" t="s">
        <v>121</v>
      </c>
      <c r="B484" s="393"/>
      <c r="C484" s="393"/>
      <c r="D484" s="393"/>
      <c r="E484" s="393"/>
      <c r="F484" s="393"/>
      <c r="G484" s="393"/>
      <c r="H484" s="393"/>
      <c r="I484" s="393"/>
      <c r="J484" s="393"/>
      <c r="K484" s="201"/>
      <c r="L484" s="201"/>
    </row>
    <row r="485" spans="1:13" ht="11.25" customHeight="1">
      <c r="A485" s="394" t="s">
        <v>122</v>
      </c>
      <c r="B485" s="394"/>
      <c r="C485" s="394"/>
      <c r="D485" s="394"/>
      <c r="E485" s="394"/>
      <c r="F485" s="394"/>
      <c r="G485" s="394"/>
      <c r="H485" s="394"/>
      <c r="I485" s="394"/>
      <c r="J485" s="394"/>
      <c r="K485" s="202"/>
      <c r="L485" s="202"/>
    </row>
    <row r="486" spans="1:13" ht="11.25" customHeight="1">
      <c r="A486" s="26"/>
      <c r="B486" s="351" t="s">
        <v>318</v>
      </c>
      <c r="C486" s="351"/>
      <c r="D486" s="287"/>
      <c r="E486" s="287"/>
      <c r="F486" s="251"/>
      <c r="G486" s="69"/>
      <c r="H486" s="69"/>
      <c r="I486" s="171"/>
      <c r="J486" s="197"/>
      <c r="K486" s="197"/>
      <c r="L486" s="197"/>
    </row>
    <row r="487" spans="1:13" ht="11.25" customHeight="1">
      <c r="A487" s="26"/>
      <c r="B487" s="349" t="s">
        <v>319</v>
      </c>
      <c r="C487" s="349"/>
      <c r="D487" s="72"/>
      <c r="E487" s="72"/>
      <c r="F487" s="251"/>
      <c r="G487" s="69"/>
      <c r="H487" s="69"/>
      <c r="I487" s="171"/>
      <c r="J487" s="197"/>
      <c r="K487" s="197"/>
      <c r="L487" s="197"/>
    </row>
    <row r="488" spans="1:13" ht="11.25" customHeight="1">
      <c r="A488" s="26"/>
      <c r="B488" s="350" t="s">
        <v>320</v>
      </c>
      <c r="C488" s="350"/>
      <c r="D488" s="288"/>
      <c r="E488" s="288"/>
      <c r="F488" s="251"/>
      <c r="G488" s="69"/>
      <c r="H488" s="69"/>
      <c r="I488" s="171"/>
      <c r="J488" s="197"/>
      <c r="K488" s="197"/>
      <c r="L488" s="197"/>
    </row>
    <row r="489" spans="1:13" ht="12" customHeight="1">
      <c r="A489" s="26"/>
      <c r="B489" s="66"/>
      <c r="C489" s="65"/>
      <c r="D489" s="288"/>
      <c r="E489" s="288"/>
      <c r="F489" s="251"/>
      <c r="G489" s="69"/>
      <c r="H489" s="69"/>
      <c r="I489" s="171"/>
      <c r="J489" s="197"/>
      <c r="K489" s="197"/>
      <c r="L489" s="197"/>
    </row>
    <row r="490" spans="1:13" ht="12" customHeight="1">
      <c r="A490" s="388" t="s">
        <v>123</v>
      </c>
      <c r="B490" s="388"/>
      <c r="C490" s="388"/>
      <c r="D490" s="388"/>
      <c r="E490" s="388"/>
      <c r="F490" s="388"/>
      <c r="G490" s="388"/>
      <c r="H490" s="388"/>
      <c r="I490" s="388"/>
      <c r="J490" s="388"/>
      <c r="K490" s="200"/>
      <c r="L490" s="200"/>
    </row>
    <row r="491" spans="1:13" ht="12" customHeight="1">
      <c r="A491" s="389" t="s">
        <v>321</v>
      </c>
      <c r="B491" s="390"/>
      <c r="C491" s="390"/>
      <c r="D491" s="390"/>
      <c r="E491" s="390"/>
      <c r="F491" s="390"/>
      <c r="G491" s="390"/>
      <c r="H491" s="390"/>
      <c r="I491" s="390"/>
      <c r="J491" s="390"/>
      <c r="K491" s="203"/>
      <c r="L491" s="203"/>
    </row>
    <row r="492" spans="1:13" ht="12" customHeight="1">
      <c r="A492"/>
      <c r="B492"/>
      <c r="C492"/>
      <c r="D492"/>
      <c r="E492"/>
      <c r="F492"/>
      <c r="G492"/>
      <c r="H492"/>
      <c r="I492"/>
      <c r="J492"/>
      <c r="K492" s="203"/>
      <c r="L492" s="203"/>
    </row>
    <row r="493" spans="1:13" ht="12" customHeight="1">
      <c r="A493"/>
      <c r="B493"/>
      <c r="C493"/>
      <c r="D493"/>
      <c r="E493"/>
      <c r="F493"/>
      <c r="G493"/>
      <c r="H493"/>
      <c r="I493"/>
      <c r="J493"/>
      <c r="K493" s="203"/>
      <c r="L493" s="203"/>
      <c r="M493" s="13"/>
    </row>
    <row r="494" spans="1:13" ht="12" customHeight="1">
      <c r="A494"/>
      <c r="B494"/>
      <c r="C494"/>
      <c r="D494"/>
      <c r="E494"/>
      <c r="F494"/>
      <c r="G494"/>
      <c r="H494"/>
      <c r="I494"/>
      <c r="J494"/>
      <c r="K494" s="203"/>
      <c r="L494" s="203"/>
      <c r="M494" s="13"/>
    </row>
    <row r="495" spans="1:13" ht="12" customHeight="1">
      <c r="A495"/>
      <c r="B495"/>
      <c r="C495"/>
      <c r="D495"/>
      <c r="E495"/>
      <c r="F495"/>
      <c r="G495"/>
      <c r="H495"/>
      <c r="I495"/>
      <c r="J495"/>
      <c r="K495" s="203"/>
      <c r="L495" s="203"/>
      <c r="M495" s="13"/>
    </row>
    <row r="496" spans="1:13" ht="12" customHeight="1">
      <c r="A496" s="67"/>
      <c r="B496" s="67"/>
      <c r="C496" s="67"/>
      <c r="D496" s="70"/>
      <c r="E496" s="70"/>
      <c r="F496" s="250"/>
      <c r="G496" s="136"/>
      <c r="H496" s="136"/>
      <c r="I496" s="199"/>
      <c r="J496" s="199"/>
      <c r="K496" s="199"/>
      <c r="L496" s="199"/>
      <c r="M496" s="13"/>
    </row>
    <row r="497" spans="1:13" ht="12" customHeight="1">
      <c r="A497" s="26"/>
      <c r="B497" s="391" t="s">
        <v>124</v>
      </c>
      <c r="C497" s="391"/>
      <c r="D497" s="147">
        <v>2023</v>
      </c>
      <c r="E497" s="147">
        <v>2024</v>
      </c>
      <c r="F497" s="252">
        <v>2025</v>
      </c>
      <c r="G497" s="141">
        <v>2026</v>
      </c>
      <c r="H497" s="141">
        <v>2027</v>
      </c>
      <c r="I497" s="171"/>
      <c r="J497" s="171"/>
      <c r="K497" s="171"/>
      <c r="L497" s="171"/>
      <c r="M497" s="13"/>
    </row>
    <row r="498" spans="1:13" ht="12" customHeight="1">
      <c r="A498" s="26"/>
      <c r="B498" s="387" t="s">
        <v>125</v>
      </c>
      <c r="C498" s="387"/>
      <c r="D498" s="148">
        <v>123465.12</v>
      </c>
      <c r="E498" s="138">
        <v>617025</v>
      </c>
      <c r="F498" s="253">
        <f>'Opći dio'!F9</f>
        <v>343050</v>
      </c>
      <c r="G498" s="138">
        <f>'Opći dio'!G9</f>
        <v>325623.15999999997</v>
      </c>
      <c r="H498" s="138">
        <f>'Opći dio'!H9</f>
        <v>341904.31799999997</v>
      </c>
      <c r="I498" s="310">
        <f t="shared" ref="I498:I506" si="318">E498/D498*100</f>
        <v>499.756530427379</v>
      </c>
      <c r="J498" s="310">
        <f t="shared" ref="J498:J506" si="319">F498/E498*100</f>
        <v>55.597423118998421</v>
      </c>
      <c r="K498" s="310">
        <f t="shared" ref="K498:K506" si="320">G498/F498*100</f>
        <v>94.920029150269642</v>
      </c>
      <c r="L498" s="310">
        <f t="shared" ref="L498:L506" si="321">H498/G498*100</f>
        <v>105</v>
      </c>
      <c r="M498" s="13"/>
    </row>
    <row r="499" spans="1:13" ht="12" customHeight="1">
      <c r="A499" s="26"/>
      <c r="B499" s="387" t="s">
        <v>126</v>
      </c>
      <c r="C499" s="387"/>
      <c r="D499" s="148">
        <v>74794.509999999995</v>
      </c>
      <c r="E499" s="138">
        <v>170930</v>
      </c>
      <c r="F499" s="253">
        <f>'Opći dio'!F20</f>
        <v>131049</v>
      </c>
      <c r="G499" s="138">
        <f>'Opći dio'!G20</f>
        <v>137601.45000000001</v>
      </c>
      <c r="H499" s="138">
        <f>'Opći dio'!H20</f>
        <v>144481.52250000002</v>
      </c>
      <c r="I499" s="310">
        <f t="shared" si="318"/>
        <v>228.53281611177079</v>
      </c>
      <c r="J499" s="310">
        <f t="shared" si="319"/>
        <v>76.668226759492185</v>
      </c>
      <c r="K499" s="310">
        <f t="shared" si="320"/>
        <v>105</v>
      </c>
      <c r="L499" s="310">
        <f t="shared" si="321"/>
        <v>105</v>
      </c>
      <c r="M499" s="13"/>
    </row>
    <row r="500" spans="1:13" ht="12" customHeight="1">
      <c r="A500" s="26"/>
      <c r="B500" s="387" t="s">
        <v>127</v>
      </c>
      <c r="C500" s="387"/>
      <c r="D500" s="148">
        <v>82098.19</v>
      </c>
      <c r="E500" s="138">
        <v>108425</v>
      </c>
      <c r="F500" s="253">
        <v>108425</v>
      </c>
      <c r="G500" s="138">
        <v>108426</v>
      </c>
      <c r="H500" s="138">
        <v>108427</v>
      </c>
      <c r="I500" s="310">
        <f t="shared" si="318"/>
        <v>132.06746701723876</v>
      </c>
      <c r="J500" s="310">
        <f t="shared" si="319"/>
        <v>100</v>
      </c>
      <c r="K500" s="310">
        <f t="shared" si="320"/>
        <v>100.00092229651834</v>
      </c>
      <c r="L500" s="310">
        <f t="shared" si="321"/>
        <v>100.00092228801209</v>
      </c>
      <c r="M500" s="13"/>
    </row>
    <row r="501" spans="1:13" ht="12" customHeight="1">
      <c r="A501" s="26"/>
      <c r="B501" s="387" t="s">
        <v>128</v>
      </c>
      <c r="C501" s="387"/>
      <c r="D501" s="148">
        <v>544839.06000000006</v>
      </c>
      <c r="E501" s="138">
        <v>1232130</v>
      </c>
      <c r="F501" s="253">
        <f>'Opći dio'!F13</f>
        <v>1209300</v>
      </c>
      <c r="G501" s="138">
        <f>'Opći dio'!G13</f>
        <v>884540.59</v>
      </c>
      <c r="H501" s="138">
        <f>'Opći dio'!H13</f>
        <v>824996.90500000003</v>
      </c>
      <c r="I501" s="310">
        <f t="shared" si="318"/>
        <v>226.14568052444696</v>
      </c>
      <c r="J501" s="310">
        <f t="shared" si="319"/>
        <v>98.147111100289735</v>
      </c>
      <c r="K501" s="310">
        <f t="shared" si="320"/>
        <v>73.14484329777558</v>
      </c>
      <c r="L501" s="310">
        <f t="shared" si="321"/>
        <v>93.268405579895443</v>
      </c>
      <c r="M501" s="13"/>
    </row>
    <row r="502" spans="1:13" ht="12" customHeight="1">
      <c r="A502" s="26"/>
      <c r="B502" s="387" t="s">
        <v>129</v>
      </c>
      <c r="C502" s="387"/>
      <c r="D502" s="148">
        <v>0</v>
      </c>
      <c r="E502" s="138">
        <v>0</v>
      </c>
      <c r="F502" s="253">
        <v>0</v>
      </c>
      <c r="G502" s="138">
        <v>1</v>
      </c>
      <c r="H502" s="138">
        <v>2</v>
      </c>
      <c r="I502" s="310">
        <v>0</v>
      </c>
      <c r="J502" s="310" t="e">
        <f t="shared" si="319"/>
        <v>#DIV/0!</v>
      </c>
      <c r="K502" s="310">
        <v>0</v>
      </c>
      <c r="L502" s="310">
        <v>0</v>
      </c>
      <c r="M502" s="13"/>
    </row>
    <row r="503" spans="1:13" ht="12" customHeight="1">
      <c r="A503" s="26"/>
      <c r="B503" s="142" t="s">
        <v>130</v>
      </c>
      <c r="C503" s="142"/>
      <c r="D503" s="148">
        <v>66470</v>
      </c>
      <c r="E503" s="138">
        <v>79650</v>
      </c>
      <c r="F503" s="253">
        <f>'Opći dio'!F17</f>
        <v>168375</v>
      </c>
      <c r="G503" s="138">
        <f>'Opći dio'!G17</f>
        <v>176793.75</v>
      </c>
      <c r="H503" s="138">
        <f>'Opći dio'!H17</f>
        <v>185633.4375</v>
      </c>
      <c r="I503" s="310">
        <f t="shared" si="318"/>
        <v>119.82849405746954</v>
      </c>
      <c r="J503" s="310">
        <f t="shared" si="319"/>
        <v>211.39359698681736</v>
      </c>
      <c r="K503" s="310">
        <f t="shared" si="320"/>
        <v>105</v>
      </c>
      <c r="L503" s="310">
        <f t="shared" si="321"/>
        <v>105</v>
      </c>
      <c r="M503" s="13"/>
    </row>
    <row r="504" spans="1:13" ht="12" customHeight="1">
      <c r="A504" s="26"/>
      <c r="B504" s="387" t="s">
        <v>131</v>
      </c>
      <c r="C504" s="387"/>
      <c r="D504" s="148">
        <v>0</v>
      </c>
      <c r="E504" s="138">
        <v>0</v>
      </c>
      <c r="F504" s="253">
        <f>Naslovna!G18</f>
        <v>0</v>
      </c>
      <c r="G504" s="138">
        <f>Naslovna!H18</f>
        <v>0</v>
      </c>
      <c r="H504" s="138">
        <f>Naslovna!I18</f>
        <v>0</v>
      </c>
      <c r="I504" s="310">
        <v>0</v>
      </c>
      <c r="J504" s="310">
        <v>0</v>
      </c>
      <c r="K504" s="310">
        <v>0</v>
      </c>
      <c r="L504" s="310">
        <v>0</v>
      </c>
      <c r="M504" s="13"/>
    </row>
    <row r="505" spans="1:13" ht="12" customHeight="1">
      <c r="A505" s="26"/>
      <c r="B505" s="385" t="s">
        <v>132</v>
      </c>
      <c r="C505" s="385"/>
      <c r="D505" s="149">
        <v>116436.57</v>
      </c>
      <c r="E505" s="138">
        <v>51440</v>
      </c>
      <c r="F505" s="253">
        <v>287054</v>
      </c>
      <c r="G505" s="138">
        <f>Naslovna!H22</f>
        <v>76229.889999999898</v>
      </c>
      <c r="H505" s="138">
        <f>Naslovna!I22</f>
        <v>9.9999993108212948E-4</v>
      </c>
      <c r="I505" s="310">
        <f t="shared" si="318"/>
        <v>44.178560052052376</v>
      </c>
      <c r="J505" s="310">
        <f t="shared" si="319"/>
        <v>558.03654743390359</v>
      </c>
      <c r="K505" s="310">
        <f t="shared" si="320"/>
        <v>26.5559406940854</v>
      </c>
      <c r="L505" s="310">
        <v>0</v>
      </c>
      <c r="M505" s="13"/>
    </row>
    <row r="506" spans="1:13" ht="12" customHeight="1">
      <c r="A506" s="26"/>
      <c r="B506" s="386" t="s">
        <v>133</v>
      </c>
      <c r="C506" s="386"/>
      <c r="D506" s="148">
        <v>1142357.8999999999</v>
      </c>
      <c r="E506" s="139">
        <v>2163437</v>
      </c>
      <c r="F506" s="254">
        <v>2227080</v>
      </c>
      <c r="G506" s="139">
        <f>G7</f>
        <v>1689085.19</v>
      </c>
      <c r="H506" s="139">
        <f>H7</f>
        <v>1585356.46</v>
      </c>
      <c r="I506" s="310">
        <f t="shared" si="318"/>
        <v>189.38346730039686</v>
      </c>
      <c r="J506" s="310">
        <f t="shared" si="319"/>
        <v>102.94175425491939</v>
      </c>
      <c r="K506" s="310">
        <f t="shared" si="320"/>
        <v>75.843040663110443</v>
      </c>
      <c r="L506" s="310">
        <f t="shared" si="321"/>
        <v>93.858881090538716</v>
      </c>
    </row>
  </sheetData>
  <mergeCells count="238">
    <mergeCell ref="B3:C3"/>
    <mergeCell ref="A4:P4"/>
    <mergeCell ref="A7:C7"/>
    <mergeCell ref="A8:C8"/>
    <mergeCell ref="A9:C9"/>
    <mergeCell ref="A10:C10"/>
    <mergeCell ref="A21:C21"/>
    <mergeCell ref="A25:C25"/>
    <mergeCell ref="A26:C26"/>
    <mergeCell ref="A27:C27"/>
    <mergeCell ref="A28:C28"/>
    <mergeCell ref="A29:C29"/>
    <mergeCell ref="A11:C11"/>
    <mergeCell ref="A12:C12"/>
    <mergeCell ref="A13:C13"/>
    <mergeCell ref="A18:C18"/>
    <mergeCell ref="A19:C19"/>
    <mergeCell ref="A20:C20"/>
    <mergeCell ref="A50:C50"/>
    <mergeCell ref="A51:C51"/>
    <mergeCell ref="A60:C60"/>
    <mergeCell ref="A61:C61"/>
    <mergeCell ref="A62:C62"/>
    <mergeCell ref="A66:C66"/>
    <mergeCell ref="A30:C30"/>
    <mergeCell ref="A43:C43"/>
    <mergeCell ref="A44:C44"/>
    <mergeCell ref="A45:C45"/>
    <mergeCell ref="A49:C49"/>
    <mergeCell ref="A86:C86"/>
    <mergeCell ref="A92:C92"/>
    <mergeCell ref="A93:C93"/>
    <mergeCell ref="A94:C94"/>
    <mergeCell ref="A95:C95"/>
    <mergeCell ref="A102:C102"/>
    <mergeCell ref="A67:C67"/>
    <mergeCell ref="A68:C68"/>
    <mergeCell ref="A69:C69"/>
    <mergeCell ref="A70:C70"/>
    <mergeCell ref="A84:C84"/>
    <mergeCell ref="A85:C85"/>
    <mergeCell ref="A113:C113"/>
    <mergeCell ref="A114:C114"/>
    <mergeCell ref="A115:C115"/>
    <mergeCell ref="A120:C120"/>
    <mergeCell ref="A121:C121"/>
    <mergeCell ref="A122:C122"/>
    <mergeCell ref="A103:C103"/>
    <mergeCell ref="A104:C104"/>
    <mergeCell ref="A105:C105"/>
    <mergeCell ref="A106:C106"/>
    <mergeCell ref="A107:C107"/>
    <mergeCell ref="A108:C108"/>
    <mergeCell ref="A139:C139"/>
    <mergeCell ref="A144:C144"/>
    <mergeCell ref="A145:C145"/>
    <mergeCell ref="A146:C146"/>
    <mergeCell ref="A151:C151"/>
    <mergeCell ref="A152:C152"/>
    <mergeCell ref="A123:C123"/>
    <mergeCell ref="A128:C128"/>
    <mergeCell ref="A129:C129"/>
    <mergeCell ref="A130:C130"/>
    <mergeCell ref="A137:C137"/>
    <mergeCell ref="A138:C138"/>
    <mergeCell ref="A165:C165"/>
    <mergeCell ref="A166:C166"/>
    <mergeCell ref="A173:C173"/>
    <mergeCell ref="A174:C174"/>
    <mergeCell ref="A175:C175"/>
    <mergeCell ref="A176:C176"/>
    <mergeCell ref="A153:C153"/>
    <mergeCell ref="A154:C154"/>
    <mergeCell ref="A155:C155"/>
    <mergeCell ref="A156:C156"/>
    <mergeCell ref="A163:C163"/>
    <mergeCell ref="A164:C164"/>
    <mergeCell ref="A196:C196"/>
    <mergeCell ref="A197:C197"/>
    <mergeCell ref="A198:C198"/>
    <mergeCell ref="A199:C199"/>
    <mergeCell ref="A204:C204"/>
    <mergeCell ref="A205:C205"/>
    <mergeCell ref="A183:C183"/>
    <mergeCell ref="A184:C184"/>
    <mergeCell ref="A185:C185"/>
    <mergeCell ref="A186:C186"/>
    <mergeCell ref="A187:C187"/>
    <mergeCell ref="A195:C195"/>
    <mergeCell ref="A221:C221"/>
    <mergeCell ref="A222:C222"/>
    <mergeCell ref="A223:C223"/>
    <mergeCell ref="A230:C230"/>
    <mergeCell ref="A231:C231"/>
    <mergeCell ref="A232:C232"/>
    <mergeCell ref="A206:C206"/>
    <mergeCell ref="A207:C207"/>
    <mergeCell ref="A208:C208"/>
    <mergeCell ref="A218:C218"/>
    <mergeCell ref="A219:C219"/>
    <mergeCell ref="A220:C220"/>
    <mergeCell ref="A246:C246"/>
    <mergeCell ref="A247:C247"/>
    <mergeCell ref="A248:C248"/>
    <mergeCell ref="A249:C249"/>
    <mergeCell ref="A260:C260"/>
    <mergeCell ref="A261:C261"/>
    <mergeCell ref="A233:C233"/>
    <mergeCell ref="A238:C238"/>
    <mergeCell ref="A239:C239"/>
    <mergeCell ref="A240:C240"/>
    <mergeCell ref="A241:C241"/>
    <mergeCell ref="A245:C245"/>
    <mergeCell ref="A253:C253"/>
    <mergeCell ref="A254:C254"/>
    <mergeCell ref="A255:C255"/>
    <mergeCell ref="A256:C256"/>
    <mergeCell ref="A276:C276"/>
    <mergeCell ref="A277:C277"/>
    <mergeCell ref="A278:C278"/>
    <mergeCell ref="A279:C279"/>
    <mergeCell ref="A284:C284"/>
    <mergeCell ref="A285:C285"/>
    <mergeCell ref="A262:C262"/>
    <mergeCell ref="A263:C263"/>
    <mergeCell ref="A264:C264"/>
    <mergeCell ref="A268:C268"/>
    <mergeCell ref="A269:C269"/>
    <mergeCell ref="A270:C270"/>
    <mergeCell ref="A306:C306"/>
    <mergeCell ref="A307:C307"/>
    <mergeCell ref="A308:C308"/>
    <mergeCell ref="A309:C309"/>
    <mergeCell ref="A315:C315"/>
    <mergeCell ref="A316:C316"/>
    <mergeCell ref="A286:C286"/>
    <mergeCell ref="A298:C298"/>
    <mergeCell ref="A299:C299"/>
    <mergeCell ref="A300:C300"/>
    <mergeCell ref="A301:C301"/>
    <mergeCell ref="A302:C302"/>
    <mergeCell ref="A291:C291"/>
    <mergeCell ref="A292:C292"/>
    <mergeCell ref="A293:C293"/>
    <mergeCell ref="A329:C329"/>
    <mergeCell ref="A330:C330"/>
    <mergeCell ref="A331:C331"/>
    <mergeCell ref="A335:C335"/>
    <mergeCell ref="A336:C336"/>
    <mergeCell ref="A337:C337"/>
    <mergeCell ref="A317:C317"/>
    <mergeCell ref="A318:C318"/>
    <mergeCell ref="A319:C319"/>
    <mergeCell ref="A323:C323"/>
    <mergeCell ref="A324:C324"/>
    <mergeCell ref="A325:C325"/>
    <mergeCell ref="A351:C351"/>
    <mergeCell ref="A352:C352"/>
    <mergeCell ref="A353:C353"/>
    <mergeCell ref="A359:C359"/>
    <mergeCell ref="A360:C360"/>
    <mergeCell ref="A361:C361"/>
    <mergeCell ref="A338:C338"/>
    <mergeCell ref="A343:C343"/>
    <mergeCell ref="A344:C344"/>
    <mergeCell ref="A345:C345"/>
    <mergeCell ref="A349:C349"/>
    <mergeCell ref="A350:C350"/>
    <mergeCell ref="A377:C377"/>
    <mergeCell ref="A378:C378"/>
    <mergeCell ref="A379:C379"/>
    <mergeCell ref="A383:C383"/>
    <mergeCell ref="A384:C384"/>
    <mergeCell ref="A385:C385"/>
    <mergeCell ref="A362:C362"/>
    <mergeCell ref="A366:C366"/>
    <mergeCell ref="A367:C367"/>
    <mergeCell ref="A368:C368"/>
    <mergeCell ref="A369:C369"/>
    <mergeCell ref="A370:C370"/>
    <mergeCell ref="A398:C398"/>
    <mergeCell ref="A402:C402"/>
    <mergeCell ref="A403:C403"/>
    <mergeCell ref="A404:C404"/>
    <mergeCell ref="A411:C411"/>
    <mergeCell ref="A412:C412"/>
    <mergeCell ref="A389:C389"/>
    <mergeCell ref="A390:C390"/>
    <mergeCell ref="A391:C391"/>
    <mergeCell ref="A392:C392"/>
    <mergeCell ref="A396:C396"/>
    <mergeCell ref="A397:C397"/>
    <mergeCell ref="A422:C422"/>
    <mergeCell ref="A428:C428"/>
    <mergeCell ref="A429:C429"/>
    <mergeCell ref="A430:C430"/>
    <mergeCell ref="A434:C434"/>
    <mergeCell ref="A435:C435"/>
    <mergeCell ref="A413:C413"/>
    <mergeCell ref="A417:C417"/>
    <mergeCell ref="A418:C418"/>
    <mergeCell ref="A419:C419"/>
    <mergeCell ref="A420:C420"/>
    <mergeCell ref="A421:C421"/>
    <mergeCell ref="A448:C448"/>
    <mergeCell ref="A452:C452"/>
    <mergeCell ref="A453:C453"/>
    <mergeCell ref="A454:C454"/>
    <mergeCell ref="A455:C455"/>
    <mergeCell ref="A465:C465"/>
    <mergeCell ref="A436:C436"/>
    <mergeCell ref="A440:C440"/>
    <mergeCell ref="A441:C441"/>
    <mergeCell ref="A442:C442"/>
    <mergeCell ref="A446:C446"/>
    <mergeCell ref="A447:C447"/>
    <mergeCell ref="A480:G480"/>
    <mergeCell ref="A481:C481"/>
    <mergeCell ref="A483:J483"/>
    <mergeCell ref="A484:J484"/>
    <mergeCell ref="A485:J485"/>
    <mergeCell ref="A466:C466"/>
    <mergeCell ref="A467:C467"/>
    <mergeCell ref="A468:C468"/>
    <mergeCell ref="A469:C469"/>
    <mergeCell ref="A476:J476"/>
    <mergeCell ref="A479:I479"/>
    <mergeCell ref="B505:C505"/>
    <mergeCell ref="B506:C506"/>
    <mergeCell ref="B499:C499"/>
    <mergeCell ref="B500:C500"/>
    <mergeCell ref="B501:C501"/>
    <mergeCell ref="B502:C502"/>
    <mergeCell ref="B504:C504"/>
    <mergeCell ref="A490:J490"/>
    <mergeCell ref="A491:J491"/>
    <mergeCell ref="B497:C497"/>
    <mergeCell ref="B498:C498"/>
  </mergeCells>
  <pageMargins left="0.51181102362204722" right="0.31496062992125984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3"/>
  <sheetViews>
    <sheetView topLeftCell="A22" workbookViewId="0">
      <selection activeCell="E53" sqref="E53"/>
    </sheetView>
  </sheetViews>
  <sheetFormatPr defaultRowHeight="15.75"/>
  <cols>
    <col min="1" max="1" width="4.125" customWidth="1"/>
    <col min="2" max="2" width="8.125" customWidth="1"/>
    <col min="3" max="3" width="10.125" customWidth="1"/>
    <col min="4" max="4" width="9.25" style="298" customWidth="1"/>
    <col min="5" max="5" width="9.375" style="298" customWidth="1"/>
    <col min="6" max="6" width="12" style="304" customWidth="1"/>
    <col min="7" max="7" width="10.25" style="300" customWidth="1"/>
    <col min="8" max="8" width="11.125" style="300" customWidth="1"/>
    <col min="9" max="9" width="4.625" customWidth="1"/>
    <col min="10" max="10" width="3.75" customWidth="1"/>
    <col min="11" max="11" width="4" customWidth="1"/>
    <col min="12" max="12" width="5.125" customWidth="1"/>
    <col min="13" max="1024" width="8.125" customWidth="1"/>
  </cols>
  <sheetData>
    <row r="2" spans="1:12" ht="18">
      <c r="A2" s="449" t="s">
        <v>122</v>
      </c>
      <c r="B2" s="450"/>
      <c r="C2" s="450"/>
    </row>
    <row r="3" spans="1:12" ht="15.75" customHeight="1">
      <c r="E3" s="451" t="s">
        <v>272</v>
      </c>
      <c r="F3" s="451"/>
      <c r="G3" s="451"/>
    </row>
    <row r="4" spans="1:12" ht="15.75" customHeight="1">
      <c r="B4" s="452" t="s">
        <v>310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</row>
    <row r="5" spans="1:12" ht="15.75" customHeight="1">
      <c r="B5" s="453" t="s">
        <v>273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</row>
    <row r="6" spans="1:12" ht="58.5">
      <c r="B6" s="315" t="s">
        <v>46</v>
      </c>
      <c r="C6" s="316" t="s">
        <v>47</v>
      </c>
      <c r="D6" s="255" t="s">
        <v>294</v>
      </c>
      <c r="E6" s="255" t="s">
        <v>295</v>
      </c>
      <c r="F6" s="218" t="s">
        <v>296</v>
      </c>
      <c r="G6" s="104" t="s">
        <v>279</v>
      </c>
      <c r="H6" s="105" t="s">
        <v>304</v>
      </c>
      <c r="I6" s="212" t="s">
        <v>270</v>
      </c>
      <c r="J6" s="212" t="s">
        <v>271</v>
      </c>
      <c r="K6" s="212" t="s">
        <v>264</v>
      </c>
      <c r="L6" s="212" t="s">
        <v>265</v>
      </c>
    </row>
    <row r="7" spans="1:12">
      <c r="A7" s="454" t="s">
        <v>50</v>
      </c>
      <c r="B7" s="455"/>
      <c r="C7" s="456"/>
      <c r="D7" s="292">
        <v>1142357.8999999999</v>
      </c>
      <c r="E7" s="292">
        <f>SUM(E8+E12)</f>
        <v>2163437</v>
      </c>
      <c r="F7" s="308">
        <f>SUM(F8+F12)</f>
        <v>2227080</v>
      </c>
      <c r="G7" s="309">
        <f t="shared" ref="G7:H7" si="0">SUM(G8+G12)</f>
        <v>1689085.1909999999</v>
      </c>
      <c r="H7" s="309">
        <f t="shared" si="0"/>
        <v>1585356.4556255001</v>
      </c>
      <c r="I7" s="213">
        <f>E7/D7*100</f>
        <v>189.38346730039686</v>
      </c>
      <c r="J7" s="213">
        <f t="shared" ref="J7:L23" si="1">F7/E7*100</f>
        <v>102.94175425491939</v>
      </c>
      <c r="K7" s="213">
        <f t="shared" si="1"/>
        <v>75.843040708012282</v>
      </c>
      <c r="L7" s="213">
        <f t="shared" si="1"/>
        <v>93.858880775984517</v>
      </c>
    </row>
    <row r="8" spans="1:12">
      <c r="A8" s="441" t="s">
        <v>51</v>
      </c>
      <c r="B8" s="441"/>
      <c r="C8" s="441"/>
      <c r="D8" s="294">
        <v>7756.72</v>
      </c>
      <c r="E8" s="295">
        <v>10600</v>
      </c>
      <c r="F8" s="301">
        <f>F9</f>
        <v>10560</v>
      </c>
      <c r="G8" s="211">
        <f>G9</f>
        <v>10560</v>
      </c>
      <c r="H8" s="211">
        <f>H9</f>
        <v>10560</v>
      </c>
      <c r="I8" s="214">
        <f t="shared" ref="I8:I23" si="2">E8/D8*100</f>
        <v>136.65569983188769</v>
      </c>
      <c r="J8" s="214">
        <f t="shared" si="1"/>
        <v>99.622641509433961</v>
      </c>
      <c r="K8" s="214">
        <f t="shared" si="1"/>
        <v>100</v>
      </c>
      <c r="L8" s="214">
        <f t="shared" si="1"/>
        <v>100</v>
      </c>
    </row>
    <row r="9" spans="1:12" ht="15" customHeight="1">
      <c r="A9" s="35">
        <v>3</v>
      </c>
      <c r="B9" s="457" t="s">
        <v>281</v>
      </c>
      <c r="C9" s="457"/>
      <c r="D9" s="318">
        <v>7756.72</v>
      </c>
      <c r="E9" s="318">
        <v>10600</v>
      </c>
      <c r="F9" s="319">
        <f t="shared" ref="F9:H9" si="3">SUM(F10:F11)</f>
        <v>10560</v>
      </c>
      <c r="G9" s="320">
        <f t="shared" si="3"/>
        <v>10560</v>
      </c>
      <c r="H9" s="320">
        <f t="shared" si="3"/>
        <v>10560</v>
      </c>
      <c r="I9" s="321">
        <f t="shared" si="2"/>
        <v>136.65569983188769</v>
      </c>
      <c r="J9" s="321">
        <f t="shared" si="1"/>
        <v>99.622641509433961</v>
      </c>
      <c r="K9" s="321">
        <f t="shared" si="1"/>
        <v>100</v>
      </c>
      <c r="L9" s="321">
        <f t="shared" si="1"/>
        <v>100</v>
      </c>
    </row>
    <row r="10" spans="1:12" ht="14.25" customHeight="1">
      <c r="A10" s="37">
        <v>32</v>
      </c>
      <c r="B10" s="458" t="s">
        <v>64</v>
      </c>
      <c r="C10" s="458"/>
      <c r="D10" s="296">
        <v>6495.86</v>
      </c>
      <c r="E10" s="296">
        <v>8800</v>
      </c>
      <c r="F10" s="302">
        <f>'Posebni dio'!F14</f>
        <v>9230</v>
      </c>
      <c r="G10" s="299">
        <f>'Posebni dio'!G14</f>
        <v>9230</v>
      </c>
      <c r="H10" s="299">
        <f>'Posebni dio'!H14</f>
        <v>9230</v>
      </c>
      <c r="I10" s="291">
        <f t="shared" si="2"/>
        <v>135.47089992703044</v>
      </c>
      <c r="J10" s="291">
        <f t="shared" si="1"/>
        <v>104.88636363636363</v>
      </c>
      <c r="K10" s="291">
        <f t="shared" si="1"/>
        <v>100</v>
      </c>
      <c r="L10" s="291">
        <f t="shared" si="1"/>
        <v>100</v>
      </c>
    </row>
    <row r="11" spans="1:12" ht="14.25" customHeight="1">
      <c r="A11" s="37">
        <v>38</v>
      </c>
      <c r="B11" s="447" t="s">
        <v>81</v>
      </c>
      <c r="C11" s="448"/>
      <c r="D11" s="296">
        <v>1260.8599999999999</v>
      </c>
      <c r="E11" s="296">
        <v>1800</v>
      </c>
      <c r="F11" s="302">
        <f>'Posebni dio'!F23</f>
        <v>1330</v>
      </c>
      <c r="G11" s="299">
        <f>'Posebni dio'!G23</f>
        <v>1330</v>
      </c>
      <c r="H11" s="299">
        <f>'Posebni dio'!H23</f>
        <v>1330</v>
      </c>
      <c r="I11" s="291">
        <f t="shared" si="2"/>
        <v>142.75970369430391</v>
      </c>
      <c r="J11" s="291">
        <f t="shared" si="1"/>
        <v>73.888888888888886</v>
      </c>
      <c r="K11" s="291">
        <f t="shared" si="1"/>
        <v>100</v>
      </c>
      <c r="L11" s="291">
        <f t="shared" si="1"/>
        <v>100</v>
      </c>
    </row>
    <row r="12" spans="1:12">
      <c r="A12" s="442" t="s">
        <v>145</v>
      </c>
      <c r="B12" s="461"/>
      <c r="C12" s="462"/>
      <c r="D12" s="297">
        <v>1134601.18</v>
      </c>
      <c r="E12" s="297">
        <v>2152837</v>
      </c>
      <c r="F12" s="303">
        <f>SUM(F13+F20)</f>
        <v>2216520</v>
      </c>
      <c r="G12" s="303">
        <f t="shared" ref="G12:H12" si="4">SUM(G13+G20)</f>
        <v>1678525.1909999999</v>
      </c>
      <c r="H12" s="303">
        <f t="shared" si="4"/>
        <v>1574796.4556255001</v>
      </c>
      <c r="I12" s="215">
        <f t="shared" si="2"/>
        <v>189.74394156720336</v>
      </c>
      <c r="J12" s="215">
        <f t="shared" si="1"/>
        <v>102.95809668823046</v>
      </c>
      <c r="K12" s="215">
        <f t="shared" si="1"/>
        <v>75.727951518596711</v>
      </c>
      <c r="L12" s="215">
        <f t="shared" si="1"/>
        <v>93.820245538721863</v>
      </c>
    </row>
    <row r="13" spans="1:12" ht="19.5" customHeight="1">
      <c r="A13" s="35">
        <v>3</v>
      </c>
      <c r="B13" s="463" t="s">
        <v>281</v>
      </c>
      <c r="C13" s="464"/>
      <c r="D13" s="318">
        <v>671443.76</v>
      </c>
      <c r="E13" s="318">
        <v>754927</v>
      </c>
      <c r="F13" s="319">
        <f t="shared" ref="F13:H13" si="5">SUM(F14:F19)</f>
        <v>1034579</v>
      </c>
      <c r="G13" s="320">
        <f t="shared" si="5"/>
        <v>965548.25099999993</v>
      </c>
      <c r="H13" s="320">
        <f t="shared" si="5"/>
        <v>975759.5156255</v>
      </c>
      <c r="I13" s="321">
        <f t="shared" si="2"/>
        <v>112.43339278333602</v>
      </c>
      <c r="J13" s="321">
        <f t="shared" si="1"/>
        <v>137.04358169730318</v>
      </c>
      <c r="K13" s="321">
        <f t="shared" si="1"/>
        <v>93.327648347782031</v>
      </c>
      <c r="L13" s="321">
        <f t="shared" si="1"/>
        <v>101.05756129897439</v>
      </c>
    </row>
    <row r="14" spans="1:12" ht="13.5" customHeight="1">
      <c r="A14" s="37">
        <v>31</v>
      </c>
      <c r="B14" s="459" t="s">
        <v>282</v>
      </c>
      <c r="C14" s="460"/>
      <c r="D14" s="296">
        <v>171344.07</v>
      </c>
      <c r="E14" s="296">
        <v>201420</v>
      </c>
      <c r="F14" s="302">
        <f>'Posebni dio'!F32+'Posebni dio'!F72+'Posebni dio'!F457</f>
        <v>245072</v>
      </c>
      <c r="G14" s="302">
        <f>'Posebni dio'!G32+'Posebni dio'!G72+'Posebni dio'!G457</f>
        <v>247779.25099999999</v>
      </c>
      <c r="H14" s="302">
        <f>'Posebni dio'!H32+'Posebni dio'!H72+'Posebni dio'!H457</f>
        <v>251986.5156255</v>
      </c>
      <c r="I14" s="291">
        <f t="shared" si="2"/>
        <v>117.55294478530828</v>
      </c>
      <c r="J14" s="291">
        <f t="shared" si="1"/>
        <v>121.67212789196704</v>
      </c>
      <c r="K14" s="291">
        <f t="shared" si="1"/>
        <v>101.10467576875367</v>
      </c>
      <c r="L14" s="291">
        <f t="shared" si="1"/>
        <v>101.69798908040933</v>
      </c>
    </row>
    <row r="15" spans="1:12" ht="15" customHeight="1">
      <c r="A15" s="37">
        <v>32</v>
      </c>
      <c r="B15" s="459" t="s">
        <v>64</v>
      </c>
      <c r="C15" s="460"/>
      <c r="D15" s="296">
        <v>319085.99</v>
      </c>
      <c r="E15" s="296">
        <v>352707</v>
      </c>
      <c r="F15" s="302">
        <f>'Posebni dio'!F36+'Posebni dio'!F53+'Posebni dio'!F64+'Posebni dio'!F76+'Posebni dio'!F110+'Posebni dio'!F117+'Posebni dio'!F125+'Posebni dio'!F132+'Posebni dio'!F141+'Posebni dio'!F148+'Posebni dio'!F189+'Posebni dio'!F235+'Posebni dio'!F251+'Posebni dio'!F258+'Posebni dio'!F288+'Posebni dio'!F357+'Posebni dio'!F374+'Posebni dio'!F406+'Posebni dio'!F461</f>
        <v>521707</v>
      </c>
      <c r="G15" s="302">
        <f>'Posebni dio'!G36+'Posebni dio'!G53+'Posebni dio'!G64+'Posebni dio'!G76+'Posebni dio'!G110+'Posebni dio'!G117+'Posebni dio'!G125+'Posebni dio'!G132+'Posebni dio'!G141+'Posebni dio'!G148+'Posebni dio'!G189+'Posebni dio'!G235+'Posebni dio'!G251+'Posebni dio'!G258+'Posebni dio'!G288+'Posebni dio'!G357+'Posebni dio'!G374+'Posebni dio'!G406+'Posebni dio'!G461</f>
        <v>451659</v>
      </c>
      <c r="H15" s="302">
        <f>'Posebni dio'!H36+'Posebni dio'!H53+'Posebni dio'!H64+'Posebni dio'!H76+'Posebni dio'!H110+'Posebni dio'!H117+'Posebni dio'!H125+'Posebni dio'!H132+'Posebni dio'!H141+'Posebni dio'!H148+'Posebni dio'!H189+'Posebni dio'!H235+'Posebni dio'!H251+'Posebni dio'!H258+'Posebni dio'!H288+'Posebni dio'!H357+'Posebni dio'!H374+'Posebni dio'!H406+'Posebni dio'!H461</f>
        <v>454373</v>
      </c>
      <c r="I15" s="291">
        <f t="shared" si="2"/>
        <v>110.53666129308905</v>
      </c>
      <c r="J15" s="291">
        <f t="shared" si="1"/>
        <v>147.9151250187833</v>
      </c>
      <c r="K15" s="291">
        <f t="shared" si="1"/>
        <v>86.573306472790279</v>
      </c>
      <c r="L15" s="291">
        <f t="shared" si="1"/>
        <v>100.60089580856355</v>
      </c>
    </row>
    <row r="16" spans="1:12" ht="19.5" customHeight="1">
      <c r="A16" s="37">
        <v>34</v>
      </c>
      <c r="B16" s="459" t="s">
        <v>283</v>
      </c>
      <c r="C16" s="460"/>
      <c r="D16" s="296">
        <v>3269.83</v>
      </c>
      <c r="E16" s="296">
        <v>1600</v>
      </c>
      <c r="F16" s="302">
        <f>'Posebni dio'!F41</f>
        <v>5250</v>
      </c>
      <c r="G16" s="302">
        <f>'Posebni dio'!G41</f>
        <v>5300</v>
      </c>
      <c r="H16" s="302">
        <f>'Posebni dio'!H41</f>
        <v>5350</v>
      </c>
      <c r="I16" s="291">
        <f t="shared" si="2"/>
        <v>48.932207484792791</v>
      </c>
      <c r="J16" s="291">
        <f t="shared" si="1"/>
        <v>328.125</v>
      </c>
      <c r="K16" s="291">
        <f t="shared" si="1"/>
        <v>100.95238095238095</v>
      </c>
      <c r="L16" s="291">
        <f t="shared" si="1"/>
        <v>100.9433962264151</v>
      </c>
    </row>
    <row r="17" spans="1:12" ht="32.25" customHeight="1">
      <c r="A17" s="37">
        <v>36</v>
      </c>
      <c r="B17" s="459" t="s">
        <v>284</v>
      </c>
      <c r="C17" s="460"/>
      <c r="D17" s="296">
        <v>39012.51</v>
      </c>
      <c r="E17" s="296">
        <v>12700</v>
      </c>
      <c r="F17" s="302">
        <f>'Posebni dio'!F213+'Posebni dio'!F266+'Posebni dio'!F274</f>
        <v>26500</v>
      </c>
      <c r="G17" s="302">
        <f>'Posebni dio'!G213+'Posebni dio'!G266+'Posebni dio'!G274</f>
        <v>22450</v>
      </c>
      <c r="H17" s="302">
        <f>'Posebni dio'!H213+'Posebni dio'!H266+'Posebni dio'!H274</f>
        <v>23275</v>
      </c>
      <c r="I17" s="291">
        <f t="shared" si="2"/>
        <v>32.553660351512889</v>
      </c>
      <c r="J17" s="291">
        <f t="shared" si="1"/>
        <v>208.66141732283464</v>
      </c>
      <c r="K17" s="291">
        <f t="shared" si="1"/>
        <v>84.716981132075475</v>
      </c>
      <c r="L17" s="291">
        <f t="shared" si="1"/>
        <v>103.67483296213808</v>
      </c>
    </row>
    <row r="18" spans="1:12" ht="24.75" customHeight="1">
      <c r="A18" s="37">
        <v>37</v>
      </c>
      <c r="B18" s="459" t="s">
        <v>285</v>
      </c>
      <c r="C18" s="460"/>
      <c r="D18" s="296">
        <v>86802.77</v>
      </c>
      <c r="E18" s="296">
        <v>104100</v>
      </c>
      <c r="F18" s="302">
        <f>'Posebni dio'!F243+'Posebni dio'!F272+'Posebni dio'!F304+'Posebni dio'!F424+'Posebni dio'!F432+'Posebni dio'!F444+'Posebni dio'!F450</f>
        <v>139650</v>
      </c>
      <c r="G18" s="302">
        <f>'Posebni dio'!G243+'Posebni dio'!G272+'Posebni dio'!G304+'Posebni dio'!G424+'Posebni dio'!G432+'Posebni dio'!G444+'Posebni dio'!G450</f>
        <v>141135</v>
      </c>
      <c r="H18" s="302">
        <f>'Posebni dio'!H243+'Posebni dio'!H272+'Posebni dio'!H304+'Posebni dio'!H424+'Posebni dio'!H432+'Posebni dio'!H444+'Posebni dio'!H450</f>
        <v>142200</v>
      </c>
      <c r="I18" s="291">
        <f t="shared" si="2"/>
        <v>119.92704841101269</v>
      </c>
      <c r="J18" s="291">
        <f t="shared" si="1"/>
        <v>134.14985590778099</v>
      </c>
      <c r="K18" s="291">
        <f t="shared" si="1"/>
        <v>101.06337271750805</v>
      </c>
      <c r="L18" s="291">
        <f t="shared" si="1"/>
        <v>100.75459666276969</v>
      </c>
    </row>
    <row r="19" spans="1:12" ht="18" customHeight="1">
      <c r="A19" s="37">
        <v>38</v>
      </c>
      <c r="B19" s="459" t="s">
        <v>81</v>
      </c>
      <c r="C19" s="460"/>
      <c r="D19" s="299">
        <f>'Posebni dio'!D47+'Posebni dio'!D216+'Posebni dio'!D321+'Posebni dio'!D327+'Posebni dio'!D333+'Posebni dio'!D340+'Posebni dio'!D347+'Posebni dio'!D355+'Posebni dio'!D372+'Posebni dio'!D381+'Posebni dio'!D409+'Posebni dio'!D415+'Posebni dio'!D426+'Posebni dio'!D438</f>
        <v>51928.590000000004</v>
      </c>
      <c r="E19" s="299">
        <f>'Posebni dio'!E47+'Posebni dio'!E216+'Posebni dio'!E321+'Posebni dio'!E327+'Posebni dio'!E333+'Posebni dio'!E340+'Posebni dio'!E347+'Posebni dio'!E355+'Posebni dio'!E372+'Posebni dio'!E381+'Posebni dio'!E409+'Posebni dio'!E415+'Posebni dio'!E426+'Posebni dio'!E438</f>
        <v>82400</v>
      </c>
      <c r="F19" s="302">
        <f>'Posebni dio'!F47+'Posebni dio'!F216+'Posebni dio'!F321+'Posebni dio'!F327+'Posebni dio'!F333+'Posebni dio'!F340+'Posebni dio'!F347+'Posebni dio'!F355+'Posebni dio'!F372+'Posebni dio'!F381+'Posebni dio'!F409+'Posebni dio'!F415+'Posebni dio'!F426+'Posebni dio'!F438</f>
        <v>96400</v>
      </c>
      <c r="G19" s="302">
        <f>'Posebni dio'!G47+'Posebni dio'!G216+'Posebni dio'!G321+'Posebni dio'!G327+'Posebni dio'!G333+'Posebni dio'!G340+'Posebni dio'!G347+'Posebni dio'!G355+'Posebni dio'!G372+'Posebni dio'!G381+'Posebni dio'!G409+'Posebni dio'!G415+'Posebni dio'!G426+'Posebni dio'!G438</f>
        <v>97225</v>
      </c>
      <c r="H19" s="302">
        <f>'Posebni dio'!H47+'Posebni dio'!H216+'Posebni dio'!H321+'Posebni dio'!H327+'Posebni dio'!H333+'Posebni dio'!H340+'Posebni dio'!H347+'Posebni dio'!H355+'Posebni dio'!H372+'Posebni dio'!H381+'Posebni dio'!H409+'Posebni dio'!H415+'Posebni dio'!H426+'Posebni dio'!H438</f>
        <v>98575</v>
      </c>
      <c r="I19" s="291">
        <f t="shared" si="2"/>
        <v>158.67944806512173</v>
      </c>
      <c r="J19" s="291">
        <f t="shared" si="1"/>
        <v>116.99029126213591</v>
      </c>
      <c r="K19" s="291">
        <f t="shared" si="1"/>
        <v>100.8558091286307</v>
      </c>
      <c r="L19" s="291">
        <f t="shared" si="1"/>
        <v>101.38853175623555</v>
      </c>
    </row>
    <row r="20" spans="1:12" ht="26.25" customHeight="1">
      <c r="A20" s="35">
        <v>4</v>
      </c>
      <c r="B20" s="463" t="s">
        <v>72</v>
      </c>
      <c r="C20" s="464"/>
      <c r="D20" s="318">
        <v>463157.42</v>
      </c>
      <c r="E20" s="318">
        <v>1397910</v>
      </c>
      <c r="F20" s="319">
        <f t="shared" ref="F20:H20" si="6">SUM(F22:F23)</f>
        <v>1181941</v>
      </c>
      <c r="G20" s="320">
        <f t="shared" si="6"/>
        <v>712976.94</v>
      </c>
      <c r="H20" s="320">
        <f t="shared" si="6"/>
        <v>599036.93999999994</v>
      </c>
      <c r="I20" s="321">
        <f t="shared" si="2"/>
        <v>301.82178664005858</v>
      </c>
      <c r="J20" s="321">
        <f t="shared" si="1"/>
        <v>84.550579078767583</v>
      </c>
      <c r="K20" s="321">
        <f t="shared" si="1"/>
        <v>60.322549095090196</v>
      </c>
      <c r="L20" s="321">
        <f t="shared" si="1"/>
        <v>84.019118486496907</v>
      </c>
    </row>
    <row r="21" spans="1:12" ht="26.25" customHeight="1">
      <c r="A21" s="37">
        <v>41</v>
      </c>
      <c r="B21" s="459" t="s">
        <v>305</v>
      </c>
      <c r="C21" s="460"/>
      <c r="D21" s="296">
        <v>11646.25</v>
      </c>
      <c r="E21" s="296">
        <v>0</v>
      </c>
      <c r="F21" s="302">
        <v>0</v>
      </c>
      <c r="G21" s="299">
        <v>0</v>
      </c>
      <c r="H21" s="299">
        <v>0</v>
      </c>
      <c r="I21" s="291">
        <f t="shared" si="2"/>
        <v>0</v>
      </c>
      <c r="J21" s="291">
        <v>0</v>
      </c>
      <c r="K21" s="291">
        <v>0</v>
      </c>
      <c r="L21" s="291">
        <v>0</v>
      </c>
    </row>
    <row r="22" spans="1:12" ht="35.25" customHeight="1">
      <c r="A22" s="322">
        <v>42</v>
      </c>
      <c r="B22" s="465" t="s">
        <v>286</v>
      </c>
      <c r="C22" s="466"/>
      <c r="D22" s="299">
        <f>'Posebni dio'!D81+'Posebni dio'!D88+'Posebni dio'!D99+'Posebni dio'!D135+'Posebni dio'!D159+'Posebni dio'!D168+'Posebni dio'!D178+'Posebni dio'!D192+'Posebni dio'!D201+'Posebni dio'!D210+'Posebni dio'!D225+'Posebni dio'!D281+'Posebni dio'!D295+'Posebni dio'!D311+'Posebni dio'!D387+'Posebni dio'!D394+'Posebni dio'!D400+'Posebni dio'!D471</f>
        <v>269184.33</v>
      </c>
      <c r="E22" s="299">
        <f>'Posebni dio'!E81+'Posebni dio'!E88+'Posebni dio'!E99+'Posebni dio'!E135+'Posebni dio'!E159+'Posebni dio'!E168+'Posebni dio'!E178+'Posebni dio'!E192+'Posebni dio'!E201+'Posebni dio'!E210+'Posebni dio'!E225+'Posebni dio'!E281+'Posebni dio'!E295+'Posebni dio'!E311+'Posebni dio'!E387+'Posebni dio'!E394+'Posebni dio'!E400+'Posebni dio'!E471</f>
        <v>1139798</v>
      </c>
      <c r="F22" s="302">
        <f>'Posebni dio'!F81+'Posebni dio'!F88+'Posebni dio'!F99+'Posebni dio'!F135+'Posebni dio'!F159+'Posebni dio'!F168+'Posebni dio'!F178+'Posebni dio'!F192+'Posebni dio'!F201+'Posebni dio'!F210+'Posebni dio'!F225+'Posebni dio'!F281+'Posebni dio'!F295+'Posebni dio'!F311+'Posebni dio'!F387+'Posebni dio'!F394+'Posebni dio'!F400+'Posebni dio'!F471</f>
        <v>489566</v>
      </c>
      <c r="G22" s="302">
        <f>'Posebni dio'!G81+'Posebni dio'!G88+'Posebni dio'!G99+'Posebni dio'!G135+'Posebni dio'!G159+'Posebni dio'!G168+'Posebni dio'!G178+'Posebni dio'!G192+'Posebni dio'!G201+'Posebni dio'!G210+'Posebni dio'!G225+'Posebni dio'!G281+'Posebni dio'!G295+'Posebni dio'!G311+'Posebni dio'!G387+'Posebni dio'!G394+'Posebni dio'!G400+'Posebni dio'!G471</f>
        <v>484591.94</v>
      </c>
      <c r="H22" s="302">
        <f>'Posebni dio'!H81+'Posebni dio'!H88+'Posebni dio'!H99+'Posebni dio'!H135+'Posebni dio'!H159+'Posebni dio'!H168+'Posebni dio'!H178+'Posebni dio'!H192+'Posebni dio'!H201+'Posebni dio'!H210+'Posebni dio'!H225+'Posebni dio'!H281+'Posebni dio'!H295+'Posebni dio'!H311+'Posebni dio'!H387+'Posebni dio'!H394+'Posebni dio'!H400+'Posebni dio'!H471</f>
        <v>459641.94</v>
      </c>
      <c r="I22" s="291">
        <f>E22/D22*100</f>
        <v>423.42657910287721</v>
      </c>
      <c r="J22" s="291">
        <f t="shared" si="1"/>
        <v>42.951996757320153</v>
      </c>
      <c r="K22" s="291">
        <f t="shared" si="1"/>
        <v>98.98398581600847</v>
      </c>
      <c r="L22" s="291">
        <f t="shared" si="1"/>
        <v>94.851338220771893</v>
      </c>
    </row>
    <row r="23" spans="1:12" ht="24" customHeight="1">
      <c r="A23" s="37">
        <v>45</v>
      </c>
      <c r="B23" s="459" t="s">
        <v>287</v>
      </c>
      <c r="C23" s="460"/>
      <c r="D23" s="296">
        <v>193973.09</v>
      </c>
      <c r="E23" s="296">
        <v>258112</v>
      </c>
      <c r="F23" s="302">
        <f>'Posebni dio'!F58+'Posebni dio'!F97+'Posebni dio'!F171+'Posebni dio'!F181+'Posebni dio'!F228+'Posebni dio'!F313+'Posebni dio'!F364</f>
        <v>692375</v>
      </c>
      <c r="G23" s="302">
        <f>'Posebni dio'!G58+'Posebni dio'!G97+'Posebni dio'!G171+'Posebni dio'!G181+'Posebni dio'!G228+'Posebni dio'!G313+'Posebni dio'!G364</f>
        <v>228385</v>
      </c>
      <c r="H23" s="302">
        <f>'Posebni dio'!H58+'Posebni dio'!H97+'Posebni dio'!H171+'Posebni dio'!H181+'Posebni dio'!H228+'Posebni dio'!H313+'Posebni dio'!H364</f>
        <v>139395</v>
      </c>
      <c r="I23" s="291">
        <f t="shared" si="2"/>
        <v>133.06588042702211</v>
      </c>
      <c r="J23" s="291">
        <f t="shared" si="1"/>
        <v>268.24595524423506</v>
      </c>
      <c r="K23" s="291">
        <f t="shared" si="1"/>
        <v>32.985737497743273</v>
      </c>
      <c r="L23" s="291">
        <f t="shared" si="1"/>
        <v>61.035094248746638</v>
      </c>
    </row>
  </sheetData>
  <mergeCells count="21">
    <mergeCell ref="B23:C23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1:C21"/>
    <mergeCell ref="B11:C11"/>
    <mergeCell ref="A2:C2"/>
    <mergeCell ref="E3:G3"/>
    <mergeCell ref="B4:L4"/>
    <mergeCell ref="B5:L5"/>
    <mergeCell ref="A7:C7"/>
    <mergeCell ref="A8:C8"/>
    <mergeCell ref="B9:C9"/>
    <mergeCell ref="B10:C10"/>
  </mergeCells>
  <pageMargins left="0.51181102362204722" right="0.51181102362204722" top="0.74803149606299213" bottom="0.74803149606299213" header="0.74803149606299213" footer="0.74803149606299213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9"/>
  <sheetViews>
    <sheetView workbookViewId="0">
      <selection activeCell="G11" sqref="G11"/>
    </sheetView>
  </sheetViews>
  <sheetFormatPr defaultRowHeight="14.25"/>
  <cols>
    <col min="1" max="2" width="8.125" customWidth="1"/>
    <col min="3" max="3" width="40.25" customWidth="1"/>
    <col min="4" max="4" width="8.125" customWidth="1"/>
    <col min="5" max="5" width="9" customWidth="1"/>
    <col min="6" max="6" width="8.5" customWidth="1"/>
    <col min="7" max="7" width="8.875" customWidth="1"/>
    <col min="8" max="8" width="9.125" customWidth="1"/>
    <col min="9" max="9" width="5.25" customWidth="1"/>
    <col min="10" max="10" width="5.125" customWidth="1"/>
    <col min="11" max="12" width="5.25" customWidth="1"/>
    <col min="13" max="1024" width="8.125" customWidth="1"/>
  </cols>
  <sheetData>
    <row r="2" spans="1:12">
      <c r="A2" s="467" t="s">
        <v>122</v>
      </c>
      <c r="B2" s="467"/>
    </row>
    <row r="3" spans="1:12" ht="15">
      <c r="C3" s="468" t="s">
        <v>272</v>
      </c>
      <c r="D3" s="468"/>
      <c r="E3" s="468"/>
      <c r="F3" s="468"/>
      <c r="G3" s="468"/>
      <c r="H3" s="468"/>
      <c r="I3" s="468"/>
      <c r="J3" s="468"/>
      <c r="K3" s="468"/>
      <c r="L3" s="468"/>
    </row>
    <row r="4" spans="1:12">
      <c r="B4" s="452" t="s">
        <v>311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</row>
    <row r="5" spans="1:12">
      <c r="B5" s="453" t="s">
        <v>278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</row>
    <row r="6" spans="1:12" ht="31.5">
      <c r="B6" s="315" t="s">
        <v>46</v>
      </c>
      <c r="C6" s="316" t="s">
        <v>47</v>
      </c>
      <c r="D6" s="255" t="s">
        <v>294</v>
      </c>
      <c r="E6" s="255" t="s">
        <v>295</v>
      </c>
      <c r="F6" s="218" t="s">
        <v>296</v>
      </c>
      <c r="G6" s="104" t="s">
        <v>279</v>
      </c>
      <c r="H6" s="105" t="s">
        <v>304</v>
      </c>
      <c r="I6" s="212" t="s">
        <v>270</v>
      </c>
      <c r="J6" s="212" t="s">
        <v>271</v>
      </c>
      <c r="K6" s="212" t="s">
        <v>264</v>
      </c>
      <c r="L6" s="212" t="s">
        <v>265</v>
      </c>
    </row>
    <row r="7" spans="1:12">
      <c r="A7" s="472" t="s">
        <v>50</v>
      </c>
      <c r="B7" s="473"/>
      <c r="C7" s="474"/>
      <c r="D7" s="293">
        <v>1142357.8999999999</v>
      </c>
      <c r="E7" s="292">
        <v>2163437</v>
      </c>
      <c r="F7" s="292">
        <f t="shared" ref="F7:H7" si="0">SUM(F8+F10)</f>
        <v>2227080</v>
      </c>
      <c r="G7" s="292">
        <f t="shared" si="0"/>
        <v>1689085.19</v>
      </c>
      <c r="H7" s="292">
        <f t="shared" si="0"/>
        <v>1585356.46</v>
      </c>
      <c r="I7" s="213">
        <f>E7/D7*100</f>
        <v>189.38346730039686</v>
      </c>
      <c r="J7" s="213">
        <f t="shared" ref="J7:L19" si="1">F7/E7*100</f>
        <v>102.94175425491939</v>
      </c>
      <c r="K7" s="213">
        <f t="shared" si="1"/>
        <v>75.843040663110443</v>
      </c>
      <c r="L7" s="213">
        <f t="shared" si="1"/>
        <v>93.858881090538716</v>
      </c>
    </row>
    <row r="8" spans="1:12" ht="18.75" customHeight="1">
      <c r="A8" s="475" t="s">
        <v>51</v>
      </c>
      <c r="B8" s="476"/>
      <c r="C8" s="477"/>
      <c r="D8" s="259">
        <v>7756.72</v>
      </c>
      <c r="E8" s="259">
        <v>10600</v>
      </c>
      <c r="F8" s="221">
        <f>F9</f>
        <v>10560</v>
      </c>
      <c r="G8" s="109">
        <f>G9</f>
        <v>10560</v>
      </c>
      <c r="H8" s="109">
        <f>H9</f>
        <v>10560</v>
      </c>
      <c r="I8" s="175">
        <f t="shared" ref="I8:I19" si="2">E8/D8*100</f>
        <v>136.65569983188769</v>
      </c>
      <c r="J8" s="175">
        <f t="shared" si="1"/>
        <v>99.622641509433961</v>
      </c>
      <c r="K8" s="175">
        <f t="shared" si="1"/>
        <v>100</v>
      </c>
      <c r="L8" s="175">
        <f t="shared" si="1"/>
        <v>100</v>
      </c>
    </row>
    <row r="9" spans="1:12">
      <c r="A9" s="478" t="s">
        <v>52</v>
      </c>
      <c r="B9" s="479"/>
      <c r="C9" s="480"/>
      <c r="D9" s="261">
        <v>7756.72</v>
      </c>
      <c r="E9" s="260">
        <v>10600</v>
      </c>
      <c r="F9" s="260">
        <f>'Posebni dio'!F9</f>
        <v>10560</v>
      </c>
      <c r="G9" s="260">
        <f>'Posebni dio'!G9</f>
        <v>10560</v>
      </c>
      <c r="H9" s="260">
        <f>'Posebni dio'!H9</f>
        <v>10560</v>
      </c>
      <c r="I9" s="176">
        <f t="shared" si="2"/>
        <v>136.65569983188769</v>
      </c>
      <c r="J9" s="176">
        <f t="shared" si="1"/>
        <v>99.622641509433961</v>
      </c>
      <c r="K9" s="176">
        <f t="shared" si="1"/>
        <v>100</v>
      </c>
      <c r="L9" s="176">
        <f t="shared" si="1"/>
        <v>100</v>
      </c>
    </row>
    <row r="10" spans="1:12" ht="16.5" customHeight="1">
      <c r="A10" s="475" t="s">
        <v>51</v>
      </c>
      <c r="B10" s="476"/>
      <c r="C10" s="477"/>
      <c r="D10" s="295">
        <v>1134601.18</v>
      </c>
      <c r="E10" s="294">
        <v>2152837</v>
      </c>
      <c r="F10" s="294">
        <v>2216520</v>
      </c>
      <c r="G10" s="294">
        <v>1678525.19</v>
      </c>
      <c r="H10" s="294">
        <v>1574796.46</v>
      </c>
      <c r="I10" s="214">
        <f t="shared" si="2"/>
        <v>189.74394156720336</v>
      </c>
      <c r="J10" s="214">
        <f t="shared" si="1"/>
        <v>102.95809668823046</v>
      </c>
      <c r="K10" s="214">
        <f t="shared" si="1"/>
        <v>75.727951473480942</v>
      </c>
      <c r="L10" s="214">
        <f t="shared" si="1"/>
        <v>93.820245855232002</v>
      </c>
    </row>
    <row r="11" spans="1:12" ht="16.5" customHeight="1">
      <c r="A11" s="478" t="s">
        <v>60</v>
      </c>
      <c r="B11" s="479"/>
      <c r="C11" s="480"/>
      <c r="D11" s="261">
        <v>345052.61</v>
      </c>
      <c r="E11" s="261">
        <v>441460</v>
      </c>
      <c r="F11" s="261">
        <f>'Posebni dio'!F26</f>
        <v>401564</v>
      </c>
      <c r="G11" s="261">
        <f>'Posebni dio'!G26</f>
        <v>409485.19099999999</v>
      </c>
      <c r="H11" s="261">
        <f>'Posebni dio'!H26</f>
        <v>411926.45562550001</v>
      </c>
      <c r="I11" s="176">
        <f t="shared" si="2"/>
        <v>127.93991038062282</v>
      </c>
      <c r="J11" s="176">
        <f t="shared" si="1"/>
        <v>90.962714628731931</v>
      </c>
      <c r="K11" s="176">
        <f t="shared" si="1"/>
        <v>101.97258494287335</v>
      </c>
      <c r="L11" s="176">
        <f t="shared" si="1"/>
        <v>100.59617897769104</v>
      </c>
    </row>
    <row r="12" spans="1:12">
      <c r="A12" s="478" t="s">
        <v>70</v>
      </c>
      <c r="B12" s="479"/>
      <c r="C12" s="480"/>
      <c r="D12" s="311">
        <v>378446.59</v>
      </c>
      <c r="E12" s="276">
        <v>1138818</v>
      </c>
      <c r="F12" s="276">
        <f>'Posebni dio'!F102</f>
        <v>1093251</v>
      </c>
      <c r="G12" s="276">
        <f>'Posebni dio'!G102</f>
        <v>613235</v>
      </c>
      <c r="H12" s="276">
        <f>'Posebni dio'!H102-20776.81</f>
        <v>478058.19</v>
      </c>
      <c r="I12" s="176">
        <f t="shared" si="2"/>
        <v>300.9190808140192</v>
      </c>
      <c r="J12" s="176">
        <f t="shared" si="1"/>
        <v>95.998746068291865</v>
      </c>
      <c r="K12" s="176">
        <f t="shared" si="1"/>
        <v>56.092791133966493</v>
      </c>
      <c r="L12" s="176">
        <f t="shared" si="1"/>
        <v>77.956768612359056</v>
      </c>
    </row>
    <row r="13" spans="1:12">
      <c r="A13" s="481" t="s">
        <v>82</v>
      </c>
      <c r="B13" s="482"/>
      <c r="C13" s="483"/>
      <c r="D13" s="312">
        <v>67871.39</v>
      </c>
      <c r="E13" s="282">
        <v>128367</v>
      </c>
      <c r="F13" s="282">
        <f>'Posebni dio'!F218</f>
        <v>205525</v>
      </c>
      <c r="G13" s="282">
        <f>'Posebni dio'!G218</f>
        <v>133525</v>
      </c>
      <c r="H13" s="282">
        <f>'Posebni dio'!H218</f>
        <v>134550</v>
      </c>
      <c r="I13" s="176">
        <f t="shared" si="2"/>
        <v>189.13271114677332</v>
      </c>
      <c r="J13" s="176">
        <f t="shared" si="1"/>
        <v>160.10734846183209</v>
      </c>
      <c r="K13" s="176">
        <f t="shared" si="1"/>
        <v>64.967765478652225</v>
      </c>
      <c r="L13" s="176">
        <f t="shared" si="1"/>
        <v>100.76764650814454</v>
      </c>
    </row>
    <row r="14" spans="1:12">
      <c r="A14" s="481" t="s">
        <v>86</v>
      </c>
      <c r="B14" s="482"/>
      <c r="C14" s="483"/>
      <c r="D14" s="313">
        <v>45816.52</v>
      </c>
      <c r="E14" s="281">
        <v>78422</v>
      </c>
      <c r="F14" s="281">
        <f>'Posebni dio'!F260</f>
        <v>72750</v>
      </c>
      <c r="G14" s="281">
        <f>'Posebni dio'!G260</f>
        <v>78850</v>
      </c>
      <c r="H14" s="281">
        <f>'Posebni dio'!H260</f>
        <v>79905</v>
      </c>
      <c r="I14" s="176">
        <f t="shared" si="2"/>
        <v>171.16533512366283</v>
      </c>
      <c r="J14" s="176">
        <f t="shared" si="1"/>
        <v>92.767335696615746</v>
      </c>
      <c r="K14" s="176">
        <f t="shared" si="1"/>
        <v>108.38487972508591</v>
      </c>
      <c r="L14" s="176">
        <f t="shared" si="1"/>
        <v>101.33798351299936</v>
      </c>
    </row>
    <row r="15" spans="1:12">
      <c r="A15" s="481" t="s">
        <v>104</v>
      </c>
      <c r="B15" s="482"/>
      <c r="C15" s="483"/>
      <c r="D15" s="313">
        <v>13112.26</v>
      </c>
      <c r="E15" s="281">
        <v>13200</v>
      </c>
      <c r="F15" s="281">
        <f>'Posebni dio'!F315</f>
        <v>28775</v>
      </c>
      <c r="G15" s="281">
        <f>'Posebni dio'!G315</f>
        <v>28775</v>
      </c>
      <c r="H15" s="281">
        <f>'Posebni dio'!H315</f>
        <v>28775</v>
      </c>
      <c r="I15" s="183">
        <f t="shared" si="2"/>
        <v>100.66914475460371</v>
      </c>
      <c r="J15" s="183">
        <f t="shared" si="1"/>
        <v>217.99242424242422</v>
      </c>
      <c r="K15" s="183">
        <f t="shared" si="1"/>
        <v>100</v>
      </c>
      <c r="L15" s="183">
        <f t="shared" si="1"/>
        <v>100</v>
      </c>
    </row>
    <row r="16" spans="1:12">
      <c r="A16" s="469" t="s">
        <v>107</v>
      </c>
      <c r="B16" s="470"/>
      <c r="C16" s="471"/>
      <c r="D16" s="314">
        <v>111565.42</v>
      </c>
      <c r="E16" s="285">
        <v>108670</v>
      </c>
      <c r="F16" s="285">
        <f>'Posebni dio'!F349</f>
        <v>40050</v>
      </c>
      <c r="G16" s="285">
        <f>'Posebni dio'!G349</f>
        <v>40550</v>
      </c>
      <c r="H16" s="285">
        <f>'Posebni dio'!H349</f>
        <v>41050</v>
      </c>
      <c r="I16" s="183">
        <f t="shared" si="2"/>
        <v>97.404733473866727</v>
      </c>
      <c r="J16" s="183">
        <f t="shared" si="1"/>
        <v>36.854697708659245</v>
      </c>
      <c r="K16" s="183">
        <f t="shared" si="1"/>
        <v>101.24843945068665</v>
      </c>
      <c r="L16" s="183">
        <f t="shared" si="1"/>
        <v>101.23304562268804</v>
      </c>
    </row>
    <row r="17" spans="1:12">
      <c r="A17" s="469" t="s">
        <v>108</v>
      </c>
      <c r="B17" s="470"/>
      <c r="C17" s="471"/>
      <c r="D17" s="313">
        <v>26396.33</v>
      </c>
      <c r="E17" s="281">
        <v>68300</v>
      </c>
      <c r="F17" s="281">
        <f>'Posebni dio'!F366</f>
        <v>40380</v>
      </c>
      <c r="G17" s="281">
        <f>'Posebni dio'!G366</f>
        <v>40755</v>
      </c>
      <c r="H17" s="281">
        <f>'Posebni dio'!H366</f>
        <v>41605</v>
      </c>
      <c r="I17" s="176">
        <f t="shared" si="2"/>
        <v>258.74809111721208</v>
      </c>
      <c r="J17" s="176">
        <f t="shared" si="1"/>
        <v>59.121522693997072</v>
      </c>
      <c r="K17" s="176">
        <f t="shared" si="1"/>
        <v>100.92867756315007</v>
      </c>
      <c r="L17" s="176">
        <f t="shared" si="1"/>
        <v>102.08563366458104</v>
      </c>
    </row>
    <row r="18" spans="1:12">
      <c r="A18" s="481" t="s">
        <v>112</v>
      </c>
      <c r="B18" s="482"/>
      <c r="C18" s="483"/>
      <c r="D18" s="313">
        <v>146340.06</v>
      </c>
      <c r="E18" s="281">
        <v>175600</v>
      </c>
      <c r="F18" s="281">
        <f>'Posebni dio'!F417</f>
        <v>286225</v>
      </c>
      <c r="G18" s="281">
        <f>'Posebni dio'!G417</f>
        <v>290350</v>
      </c>
      <c r="H18" s="281">
        <f>'Posebni dio'!H417</f>
        <v>295150</v>
      </c>
      <c r="I18" s="183">
        <f t="shared" si="2"/>
        <v>119.99448408043567</v>
      </c>
      <c r="J18" s="183">
        <f t="shared" si="1"/>
        <v>162.99829157175398</v>
      </c>
      <c r="K18" s="183">
        <f t="shared" si="1"/>
        <v>101.4411739016508</v>
      </c>
      <c r="L18" s="183">
        <f t="shared" si="1"/>
        <v>101.65317719993112</v>
      </c>
    </row>
    <row r="19" spans="1:12" ht="15.75">
      <c r="A19" s="484" t="s">
        <v>277</v>
      </c>
      <c r="B19" s="485"/>
      <c r="C19" s="486"/>
      <c r="D19" s="272">
        <f t="shared" ref="D19" si="3">SUM(D20)</f>
        <v>0</v>
      </c>
      <c r="E19" s="272">
        <v>0</v>
      </c>
      <c r="F19" s="231">
        <f>SUM(F20)</f>
        <v>0</v>
      </c>
      <c r="G19" s="118">
        <f>SUM(G20)</f>
        <v>0</v>
      </c>
      <c r="H19" s="118">
        <f>SUM(H20)</f>
        <v>0</v>
      </c>
      <c r="I19" s="183" t="e">
        <f t="shared" si="2"/>
        <v>#DIV/0!</v>
      </c>
      <c r="J19" s="183" t="e">
        <f t="shared" si="1"/>
        <v>#DIV/0!</v>
      </c>
      <c r="K19" s="183" t="e">
        <f t="shared" si="1"/>
        <v>#DIV/0!</v>
      </c>
      <c r="L19" s="183" t="e">
        <f t="shared" si="1"/>
        <v>#DIV/0!</v>
      </c>
    </row>
  </sheetData>
  <mergeCells count="17">
    <mergeCell ref="A17:C17"/>
    <mergeCell ref="A18:C18"/>
    <mergeCell ref="A19:C19"/>
    <mergeCell ref="A11:C11"/>
    <mergeCell ref="A12:C12"/>
    <mergeCell ref="A13:C13"/>
    <mergeCell ref="A14:C14"/>
    <mergeCell ref="A15:C15"/>
    <mergeCell ref="A2:B2"/>
    <mergeCell ref="C3:L3"/>
    <mergeCell ref="B4:L4"/>
    <mergeCell ref="B5:L5"/>
    <mergeCell ref="A16:C16"/>
    <mergeCell ref="A7:C7"/>
    <mergeCell ref="A10:C10"/>
    <mergeCell ref="A9:C9"/>
    <mergeCell ref="A8:C8"/>
  </mergeCells>
  <pageMargins left="0.31496062992125984" right="0.31496062992125984" top="0.94488188976377963" bottom="0.94488188976377963" header="0.74803149606299213" footer="0.74803149606299213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Naslovna</vt:lpstr>
      <vt:lpstr>Opći dio</vt:lpstr>
      <vt:lpstr>Posebni dio</vt:lpstr>
      <vt:lpstr>Ekonomska klasifikacija</vt:lpstr>
      <vt:lpstr>Funkcijska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Općina Vrbje</cp:lastModifiedBy>
  <cp:revision>2</cp:revision>
  <cp:lastPrinted>2025-03-20T08:26:11Z</cp:lastPrinted>
  <dcterms:created xsi:type="dcterms:W3CDTF">2023-01-04T07:45:30Z</dcterms:created>
  <dcterms:modified xsi:type="dcterms:W3CDTF">2025-03-20T08:35:36Z</dcterms:modified>
</cp:coreProperties>
</file>